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4"/>
  <workbookPr/>
  <mc:AlternateContent xmlns:mc="http://schemas.openxmlformats.org/markup-compatibility/2006">
    <mc:Choice Requires="x15">
      <x15ac:absPath xmlns:x15ac="http://schemas.microsoft.com/office/spreadsheetml/2010/11/ac" url="/Users/gabr/Documents/rimmit file /"/>
    </mc:Choice>
  </mc:AlternateContent>
  <xr:revisionPtr revIDLastSave="0" documentId="8_{916BAE89-7F3E-3547-89CF-89948E2607FC}" xr6:coauthVersionLast="47" xr6:coauthVersionMax="47" xr10:uidLastSave="{00000000-0000-0000-0000-000000000000}"/>
  <bookViews>
    <workbookView xWindow="0" yWindow="660" windowWidth="30240" windowHeight="17800" xr2:uid="{00000000-000D-0000-FFFF-FFFF00000000}"/>
  </bookViews>
  <sheets>
    <sheet name="Egypt_Total_YOY" sheetId="1" r:id="rId1"/>
    <sheet name="Country_Flows_2020_2025" sheetId="2" r:id="rId2"/>
    <sheet name="Sources_Method" sheetId="3" r:id="rId3"/>
    <sheet name="Country_Scenarios_2020_2025" sheetId="4" r:id="rId4"/>
    <sheet name="Scenario_Summary" sheetId="5" r:id="rId5"/>
    <sheet name="Corridor_Evidence" sheetId="6" r:id="rId6"/>
    <sheet name="Reconciled_Country_Flows" sheetId="7" r:id="rId7"/>
    <sheet name="Disclosure_Tracker" sheetId="8" r:id="rId8"/>
    <sheet name="YOY_Growth_Justification" sheetId="9" r:id="rId9"/>
    <sheet name="Proj_Assumptions_26_31" sheetId="10" r:id="rId10"/>
    <sheet name="Total_Projection_26_31" sheetId="11" r:id="rId11"/>
    <sheet name="Country_Projection_26_31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12" l="1"/>
  <c r="A55" i="12"/>
  <c r="B54" i="12"/>
  <c r="A54" i="12"/>
  <c r="B53" i="12"/>
  <c r="A53" i="12"/>
  <c r="B52" i="12"/>
  <c r="A52" i="12"/>
  <c r="B51" i="12"/>
  <c r="A51" i="12"/>
  <c r="B50" i="12"/>
  <c r="A50" i="12"/>
  <c r="B49" i="12"/>
  <c r="A49" i="12"/>
  <c r="B48" i="12"/>
  <c r="A48" i="12"/>
  <c r="B47" i="12"/>
  <c r="A47" i="12"/>
  <c r="B46" i="12"/>
  <c r="A46" i="12"/>
  <c r="B45" i="12"/>
  <c r="A45" i="12"/>
  <c r="B44" i="12"/>
  <c r="A44" i="12"/>
  <c r="B43" i="12"/>
  <c r="A43" i="12"/>
  <c r="B42" i="12"/>
  <c r="A42" i="12"/>
  <c r="B41" i="12"/>
  <c r="A41" i="12"/>
  <c r="B40" i="12"/>
  <c r="A40" i="12"/>
  <c r="B39" i="12"/>
  <c r="A39" i="12"/>
  <c r="B38" i="12"/>
  <c r="A38" i="12"/>
  <c r="B37" i="12"/>
  <c r="A37" i="12"/>
  <c r="B36" i="12"/>
  <c r="A36" i="12"/>
  <c r="B35" i="12"/>
  <c r="A35" i="12"/>
  <c r="B34" i="12"/>
  <c r="A34" i="12"/>
  <c r="B33" i="12"/>
  <c r="A33" i="12"/>
  <c r="B32" i="12"/>
  <c r="A32" i="12"/>
  <c r="B31" i="12"/>
  <c r="A31" i="12"/>
  <c r="B30" i="12"/>
  <c r="A30" i="12"/>
  <c r="B29" i="12"/>
  <c r="A29" i="12"/>
  <c r="B28" i="12"/>
  <c r="A28" i="12"/>
  <c r="B27" i="12"/>
  <c r="A27" i="12"/>
  <c r="B26" i="12"/>
  <c r="A26" i="12"/>
  <c r="B25" i="12"/>
  <c r="A25" i="12"/>
  <c r="B24" i="12"/>
  <c r="A24" i="12"/>
  <c r="B23" i="12"/>
  <c r="A23" i="12"/>
  <c r="B22" i="12"/>
  <c r="A22" i="12"/>
  <c r="B21" i="12"/>
  <c r="A21" i="12"/>
  <c r="B20" i="12"/>
  <c r="A20" i="12"/>
  <c r="B19" i="12"/>
  <c r="A19" i="12"/>
  <c r="B18" i="12"/>
  <c r="A18" i="12"/>
  <c r="B17" i="12"/>
  <c r="A17" i="12"/>
  <c r="B16" i="12"/>
  <c r="A16" i="12"/>
  <c r="B15" i="12"/>
  <c r="A15" i="12"/>
  <c r="B14" i="12"/>
  <c r="A14" i="12"/>
  <c r="B13" i="12"/>
  <c r="A13" i="12"/>
  <c r="B12" i="12"/>
  <c r="A12" i="12"/>
  <c r="B11" i="12"/>
  <c r="A11" i="12"/>
  <c r="B10" i="12"/>
  <c r="A10" i="12"/>
  <c r="B9" i="12"/>
  <c r="A9" i="12"/>
  <c r="B8" i="12"/>
  <c r="A8" i="12"/>
  <c r="B7" i="12"/>
  <c r="A7" i="12"/>
  <c r="B6" i="12"/>
  <c r="A6" i="12"/>
  <c r="B5" i="12"/>
  <c r="A5" i="12"/>
  <c r="B4" i="12"/>
  <c r="A4" i="12"/>
  <c r="B3" i="12"/>
  <c r="A3" i="12"/>
  <c r="B2" i="12"/>
  <c r="A2" i="12"/>
  <c r="C10" i="11"/>
  <c r="D4" i="11"/>
  <c r="E4" i="11" s="1"/>
  <c r="D10" i="11" s="1"/>
  <c r="C4" i="11"/>
  <c r="B10" i="11" s="1"/>
  <c r="B4" i="11"/>
  <c r="B3" i="11"/>
  <c r="C3" i="11" s="1"/>
  <c r="D3" i="11" s="1"/>
  <c r="B2" i="11"/>
  <c r="C2" i="11" s="1"/>
  <c r="D2" i="11" s="1"/>
  <c r="S55" i="6"/>
  <c r="R55" i="6"/>
  <c r="Q55" i="6"/>
  <c r="P55" i="6"/>
  <c r="O55" i="6"/>
  <c r="N55" i="6"/>
  <c r="S54" i="6"/>
  <c r="R54" i="6"/>
  <c r="Q54" i="6"/>
  <c r="P54" i="6"/>
  <c r="O54" i="6"/>
  <c r="N54" i="6"/>
  <c r="S53" i="6"/>
  <c r="R53" i="6"/>
  <c r="Q53" i="6"/>
  <c r="P53" i="6"/>
  <c r="O53" i="6"/>
  <c r="N53" i="6"/>
  <c r="S52" i="6"/>
  <c r="R52" i="6"/>
  <c r="Q52" i="6"/>
  <c r="P52" i="6"/>
  <c r="O52" i="6"/>
  <c r="N52" i="6"/>
  <c r="S51" i="6"/>
  <c r="R51" i="6"/>
  <c r="Q51" i="6"/>
  <c r="P51" i="6"/>
  <c r="O51" i="6"/>
  <c r="N51" i="6"/>
  <c r="S50" i="6"/>
  <c r="R50" i="6"/>
  <c r="Q50" i="6"/>
  <c r="P50" i="6"/>
  <c r="O50" i="6"/>
  <c r="N50" i="6"/>
  <c r="S49" i="6"/>
  <c r="R49" i="6"/>
  <c r="Q49" i="6"/>
  <c r="P49" i="6"/>
  <c r="O49" i="6"/>
  <c r="N49" i="6"/>
  <c r="S48" i="6"/>
  <c r="R48" i="6"/>
  <c r="Q48" i="6"/>
  <c r="P48" i="6"/>
  <c r="O48" i="6"/>
  <c r="N48" i="6"/>
  <c r="S47" i="6"/>
  <c r="R47" i="6"/>
  <c r="Q47" i="6"/>
  <c r="P47" i="6"/>
  <c r="O47" i="6"/>
  <c r="N47" i="6"/>
  <c r="S46" i="6"/>
  <c r="R46" i="6"/>
  <c r="Q46" i="6"/>
  <c r="P46" i="6"/>
  <c r="O46" i="6"/>
  <c r="N46" i="6"/>
  <c r="S45" i="6"/>
  <c r="R45" i="6"/>
  <c r="Q45" i="6"/>
  <c r="P45" i="6"/>
  <c r="O45" i="6"/>
  <c r="N45" i="6"/>
  <c r="S44" i="6"/>
  <c r="R44" i="6"/>
  <c r="Q44" i="6"/>
  <c r="P44" i="6"/>
  <c r="O44" i="6"/>
  <c r="N44" i="6"/>
  <c r="S43" i="6"/>
  <c r="R43" i="6"/>
  <c r="Q43" i="6"/>
  <c r="P43" i="6"/>
  <c r="O43" i="6"/>
  <c r="N43" i="6"/>
  <c r="S42" i="6"/>
  <c r="R42" i="6"/>
  <c r="Q42" i="6"/>
  <c r="P42" i="6"/>
  <c r="O42" i="6"/>
  <c r="N42" i="6"/>
  <c r="S41" i="6"/>
  <c r="R41" i="6"/>
  <c r="Q41" i="6"/>
  <c r="P41" i="6"/>
  <c r="O41" i="6"/>
  <c r="N41" i="6"/>
  <c r="S40" i="6"/>
  <c r="R40" i="6"/>
  <c r="Q40" i="6"/>
  <c r="P40" i="6"/>
  <c r="O40" i="6"/>
  <c r="N40" i="6"/>
  <c r="S39" i="6"/>
  <c r="R39" i="6"/>
  <c r="Q39" i="6"/>
  <c r="P39" i="6"/>
  <c r="O39" i="6"/>
  <c r="N39" i="6"/>
  <c r="S38" i="6"/>
  <c r="R38" i="6"/>
  <c r="Q38" i="6"/>
  <c r="P38" i="6"/>
  <c r="O38" i="6"/>
  <c r="N38" i="6"/>
  <c r="S37" i="6"/>
  <c r="R37" i="6"/>
  <c r="Q37" i="6"/>
  <c r="P37" i="6"/>
  <c r="O37" i="6"/>
  <c r="N37" i="6"/>
  <c r="S36" i="6"/>
  <c r="R36" i="6"/>
  <c r="Q36" i="6"/>
  <c r="P36" i="6"/>
  <c r="O36" i="6"/>
  <c r="N36" i="6"/>
  <c r="S35" i="6"/>
  <c r="R35" i="6"/>
  <c r="Q35" i="6"/>
  <c r="P35" i="6"/>
  <c r="O35" i="6"/>
  <c r="N35" i="6"/>
  <c r="S34" i="6"/>
  <c r="R34" i="6"/>
  <c r="Q34" i="6"/>
  <c r="P34" i="6"/>
  <c r="O34" i="6"/>
  <c r="N34" i="6"/>
  <c r="S33" i="6"/>
  <c r="R33" i="6"/>
  <c r="Q33" i="6"/>
  <c r="P33" i="6"/>
  <c r="O33" i="6"/>
  <c r="N33" i="6"/>
  <c r="S32" i="6"/>
  <c r="R32" i="6"/>
  <c r="Q32" i="6"/>
  <c r="P32" i="6"/>
  <c r="O32" i="6"/>
  <c r="N32" i="6"/>
  <c r="S31" i="6"/>
  <c r="R31" i="6"/>
  <c r="Q31" i="6"/>
  <c r="P31" i="6"/>
  <c r="O31" i="6"/>
  <c r="N31" i="6"/>
  <c r="S30" i="6"/>
  <c r="R30" i="6"/>
  <c r="Q30" i="6"/>
  <c r="P30" i="6"/>
  <c r="O30" i="6"/>
  <c r="N30" i="6"/>
  <c r="S29" i="6"/>
  <c r="R29" i="6"/>
  <c r="Q29" i="6"/>
  <c r="P29" i="6"/>
  <c r="O29" i="6"/>
  <c r="N29" i="6"/>
  <c r="S28" i="6"/>
  <c r="R28" i="6"/>
  <c r="Q28" i="6"/>
  <c r="P28" i="6"/>
  <c r="O28" i="6"/>
  <c r="N28" i="6"/>
  <c r="S27" i="6"/>
  <c r="R27" i="6"/>
  <c r="Q27" i="6"/>
  <c r="P27" i="6"/>
  <c r="O27" i="6"/>
  <c r="N27" i="6"/>
  <c r="S26" i="6"/>
  <c r="R26" i="6"/>
  <c r="Q26" i="6"/>
  <c r="P26" i="6"/>
  <c r="O26" i="6"/>
  <c r="N26" i="6"/>
  <c r="S25" i="6"/>
  <c r="R25" i="6"/>
  <c r="Q25" i="6"/>
  <c r="P25" i="6"/>
  <c r="O25" i="6"/>
  <c r="N25" i="6"/>
  <c r="S24" i="6"/>
  <c r="R24" i="6"/>
  <c r="Q24" i="6"/>
  <c r="P24" i="6"/>
  <c r="O24" i="6"/>
  <c r="N24" i="6"/>
  <c r="S23" i="6"/>
  <c r="R23" i="6"/>
  <c r="Q23" i="6"/>
  <c r="P23" i="6"/>
  <c r="O23" i="6"/>
  <c r="N23" i="6"/>
  <c r="S22" i="6"/>
  <c r="R22" i="6"/>
  <c r="Q22" i="6"/>
  <c r="P22" i="6"/>
  <c r="O22" i="6"/>
  <c r="N22" i="6"/>
  <c r="S21" i="6"/>
  <c r="R21" i="6"/>
  <c r="Q21" i="6"/>
  <c r="P21" i="6"/>
  <c r="O21" i="6"/>
  <c r="N21" i="6"/>
  <c r="S20" i="6"/>
  <c r="R20" i="6"/>
  <c r="Q20" i="6"/>
  <c r="P20" i="6"/>
  <c r="O20" i="6"/>
  <c r="N20" i="6"/>
  <c r="S19" i="6"/>
  <c r="R19" i="6"/>
  <c r="Q19" i="6"/>
  <c r="P19" i="6"/>
  <c r="O19" i="6"/>
  <c r="N19" i="6"/>
  <c r="S18" i="6"/>
  <c r="R18" i="6"/>
  <c r="Q18" i="6"/>
  <c r="P18" i="6"/>
  <c r="O18" i="6"/>
  <c r="N18" i="6"/>
  <c r="S17" i="6"/>
  <c r="R17" i="6"/>
  <c r="Q17" i="6"/>
  <c r="P17" i="6"/>
  <c r="O17" i="6"/>
  <c r="N17" i="6"/>
  <c r="S16" i="6"/>
  <c r="R16" i="6"/>
  <c r="Q16" i="6"/>
  <c r="P16" i="6"/>
  <c r="O16" i="6"/>
  <c r="N16" i="6"/>
  <c r="S15" i="6"/>
  <c r="R15" i="6"/>
  <c r="Q15" i="6"/>
  <c r="P15" i="6"/>
  <c r="O15" i="6"/>
  <c r="N15" i="6"/>
  <c r="S14" i="6"/>
  <c r="R14" i="6"/>
  <c r="Q14" i="6"/>
  <c r="P14" i="6"/>
  <c r="O14" i="6"/>
  <c r="N14" i="6"/>
  <c r="S13" i="6"/>
  <c r="R13" i="6"/>
  <c r="Q13" i="6"/>
  <c r="P13" i="6"/>
  <c r="O13" i="6"/>
  <c r="N13" i="6"/>
  <c r="S12" i="6"/>
  <c r="R12" i="6"/>
  <c r="Q12" i="6"/>
  <c r="P12" i="6"/>
  <c r="O12" i="6"/>
  <c r="N12" i="6"/>
  <c r="S11" i="6"/>
  <c r="R11" i="6"/>
  <c r="Q11" i="6"/>
  <c r="P11" i="6"/>
  <c r="O11" i="6"/>
  <c r="N11" i="6"/>
  <c r="S10" i="6"/>
  <c r="R10" i="6"/>
  <c r="Q10" i="6"/>
  <c r="P10" i="6"/>
  <c r="O10" i="6"/>
  <c r="N10" i="6"/>
  <c r="S9" i="6"/>
  <c r="R9" i="6"/>
  <c r="Q9" i="6"/>
  <c r="P9" i="6"/>
  <c r="O9" i="6"/>
  <c r="N9" i="6"/>
  <c r="S8" i="6"/>
  <c r="R8" i="6"/>
  <c r="Q8" i="6"/>
  <c r="P8" i="6"/>
  <c r="O8" i="6"/>
  <c r="N8" i="6"/>
  <c r="S7" i="6"/>
  <c r="R7" i="6"/>
  <c r="Q7" i="6"/>
  <c r="P7" i="6"/>
  <c r="O7" i="6"/>
  <c r="N7" i="6"/>
  <c r="S6" i="6"/>
  <c r="R6" i="6"/>
  <c r="Q6" i="6"/>
  <c r="P6" i="6"/>
  <c r="O6" i="6"/>
  <c r="N6" i="6"/>
  <c r="S5" i="6"/>
  <c r="R5" i="6"/>
  <c r="Q5" i="6"/>
  <c r="P5" i="6"/>
  <c r="O5" i="6"/>
  <c r="N5" i="6"/>
  <c r="S4" i="6"/>
  <c r="R4" i="6"/>
  <c r="Q4" i="6"/>
  <c r="P4" i="6"/>
  <c r="O4" i="6"/>
  <c r="N4" i="6"/>
  <c r="S3" i="6"/>
  <c r="R3" i="6"/>
  <c r="Q3" i="6"/>
  <c r="P3" i="6"/>
  <c r="O3" i="6"/>
  <c r="N3" i="6"/>
  <c r="S2" i="6"/>
  <c r="R2" i="6"/>
  <c r="Q2" i="6"/>
  <c r="P2" i="6"/>
  <c r="O2" i="6"/>
  <c r="N2" i="6"/>
  <c r="Z17" i="4"/>
  <c r="Y17" i="4"/>
  <c r="X17" i="4"/>
  <c r="V17" i="4"/>
  <c r="U17" i="4"/>
  <c r="T17" i="4"/>
  <c r="R17" i="4"/>
  <c r="Q17" i="4"/>
  <c r="P17" i="4"/>
  <c r="N17" i="4"/>
  <c r="M17" i="4"/>
  <c r="L17" i="4"/>
  <c r="J17" i="4"/>
  <c r="I17" i="4"/>
  <c r="H17" i="4"/>
  <c r="F17" i="4"/>
  <c r="E17" i="4"/>
  <c r="D17" i="4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K6" i="7" l="1"/>
  <c r="L6" i="7" s="1"/>
  <c r="H6" i="2" s="1"/>
  <c r="G8" i="7"/>
  <c r="H8" i="7" s="1"/>
  <c r="F8" i="2" s="1"/>
  <c r="I33" i="7"/>
  <c r="J33" i="7" s="1"/>
  <c r="G33" i="2" s="1"/>
  <c r="N56" i="6"/>
  <c r="C2" i="7" s="1"/>
  <c r="K3" i="7"/>
  <c r="L3" i="7" s="1"/>
  <c r="H3" i="2" s="1"/>
  <c r="R56" i="6"/>
  <c r="K18" i="7"/>
  <c r="L18" i="7" s="1"/>
  <c r="H18" i="2" s="1"/>
  <c r="G30" i="7"/>
  <c r="H30" i="7" s="1"/>
  <c r="F30" i="2" s="1"/>
  <c r="I8" i="7"/>
  <c r="J8" i="7" s="1"/>
  <c r="G8" i="2" s="1"/>
  <c r="G5" i="7"/>
  <c r="H5" i="7" s="1"/>
  <c r="F5" i="2" s="1"/>
  <c r="I13" i="7"/>
  <c r="J13" i="7" s="1"/>
  <c r="G13" i="2" s="1"/>
  <c r="K8" i="7"/>
  <c r="L8" i="7" s="1"/>
  <c r="H8" i="2" s="1"/>
  <c r="G10" i="7"/>
  <c r="H10" i="7" s="1"/>
  <c r="F10" i="2" s="1"/>
  <c r="K13" i="7"/>
  <c r="L13" i="7" s="1"/>
  <c r="H13" i="2" s="1"/>
  <c r="G15" i="7"/>
  <c r="H15" i="7" s="1"/>
  <c r="F15" i="2" s="1"/>
  <c r="K4" i="7"/>
  <c r="L4" i="7" s="1"/>
  <c r="H4" i="2" s="1"/>
  <c r="K9" i="7"/>
  <c r="L9" i="7" s="1"/>
  <c r="H9" i="2" s="1"/>
  <c r="K14" i="7"/>
  <c r="L14" i="7" s="1"/>
  <c r="H14" i="2" s="1"/>
  <c r="G16" i="7"/>
  <c r="H16" i="7" s="1"/>
  <c r="F16" i="2" s="1"/>
  <c r="K19" i="7"/>
  <c r="L19" i="7" s="1"/>
  <c r="H19" i="2" s="1"/>
  <c r="G21" i="7"/>
  <c r="H21" i="7" s="1"/>
  <c r="F21" i="2" s="1"/>
  <c r="K24" i="7"/>
  <c r="L24" i="7" s="1"/>
  <c r="H24" i="2" s="1"/>
  <c r="K11" i="7"/>
  <c r="L11" i="7" s="1"/>
  <c r="H11" i="2" s="1"/>
  <c r="G13" i="7"/>
  <c r="H13" i="7" s="1"/>
  <c r="F13" i="2" s="1"/>
  <c r="K16" i="7"/>
  <c r="L16" i="7" s="1"/>
  <c r="H16" i="2" s="1"/>
  <c r="K21" i="7"/>
  <c r="L21" i="7" s="1"/>
  <c r="H21" i="2" s="1"/>
  <c r="K26" i="7"/>
  <c r="L26" i="7" s="1"/>
  <c r="H26" i="2" s="1"/>
  <c r="G33" i="7"/>
  <c r="H33" i="7" s="1"/>
  <c r="F33" i="2" s="1"/>
  <c r="G43" i="7"/>
  <c r="H43" i="7" s="1"/>
  <c r="F43" i="2" s="1"/>
  <c r="K46" i="7"/>
  <c r="L46" i="7" s="1"/>
  <c r="H46" i="2" s="1"/>
  <c r="K33" i="7"/>
  <c r="L33" i="7" s="1"/>
  <c r="H33" i="2" s="1"/>
  <c r="G35" i="7"/>
  <c r="H35" i="7" s="1"/>
  <c r="F35" i="2" s="1"/>
  <c r="K38" i="7"/>
  <c r="L38" i="7" s="1"/>
  <c r="H38" i="2" s="1"/>
  <c r="K48" i="7"/>
  <c r="L48" i="7" s="1"/>
  <c r="H48" i="2" s="1"/>
  <c r="I15" i="7"/>
  <c r="J15" i="7" s="1"/>
  <c r="G15" i="2" s="1"/>
  <c r="I20" i="7"/>
  <c r="J20" i="7" s="1"/>
  <c r="G20" i="2" s="1"/>
  <c r="E22" i="7"/>
  <c r="F22" i="7" s="1"/>
  <c r="E22" i="2" s="1"/>
  <c r="K23" i="7"/>
  <c r="L23" i="7" s="1"/>
  <c r="H23" i="2" s="1"/>
  <c r="K28" i="7"/>
  <c r="L28" i="7" s="1"/>
  <c r="H28" i="2" s="1"/>
  <c r="E2" i="7"/>
  <c r="O56" i="6"/>
  <c r="K5" i="7"/>
  <c r="L5" i="7" s="1"/>
  <c r="H5" i="2" s="1"/>
  <c r="K10" i="7"/>
  <c r="L10" i="7" s="1"/>
  <c r="H10" i="2" s="1"/>
  <c r="G12" i="7"/>
  <c r="H12" i="7" s="1"/>
  <c r="F12" i="2" s="1"/>
  <c r="K20" i="7"/>
  <c r="L20" i="7" s="1"/>
  <c r="H20" i="2" s="1"/>
  <c r="K25" i="7"/>
  <c r="L25" i="7" s="1"/>
  <c r="H25" i="2" s="1"/>
  <c r="G27" i="7"/>
  <c r="H27" i="7" s="1"/>
  <c r="F27" i="2" s="1"/>
  <c r="E24" i="7"/>
  <c r="F24" i="7" s="1"/>
  <c r="E24" i="2" s="1"/>
  <c r="I27" i="7"/>
  <c r="J27" i="7" s="1"/>
  <c r="G27" i="2" s="1"/>
  <c r="E34" i="7"/>
  <c r="F34" i="7" s="1"/>
  <c r="E34" i="2" s="1"/>
  <c r="G54" i="7"/>
  <c r="H54" i="7" s="1"/>
  <c r="F54" i="2" s="1"/>
  <c r="K2" i="7"/>
  <c r="G4" i="7"/>
  <c r="H4" i="7" s="1"/>
  <c r="F4" i="2" s="1"/>
  <c r="K7" i="7"/>
  <c r="L7" i="7" s="1"/>
  <c r="H7" i="2" s="1"/>
  <c r="G9" i="7"/>
  <c r="H9" i="7" s="1"/>
  <c r="F9" i="2" s="1"/>
  <c r="K12" i="7"/>
  <c r="L12" i="7" s="1"/>
  <c r="H12" i="2" s="1"/>
  <c r="K22" i="7"/>
  <c r="L22" i="7" s="1"/>
  <c r="H22" i="2" s="1"/>
  <c r="K42" i="7"/>
  <c r="L42" i="7" s="1"/>
  <c r="H42" i="2" s="1"/>
  <c r="S56" i="6"/>
  <c r="M14" i="7" s="1"/>
  <c r="I4" i="7"/>
  <c r="J4" i="7" s="1"/>
  <c r="G4" i="2" s="1"/>
  <c r="E6" i="7"/>
  <c r="F6" i="7" s="1"/>
  <c r="E6" i="2" s="1"/>
  <c r="I24" i="7"/>
  <c r="J24" i="7" s="1"/>
  <c r="G24" i="2" s="1"/>
  <c r="I29" i="7"/>
  <c r="J29" i="7" s="1"/>
  <c r="G29" i="2" s="1"/>
  <c r="E31" i="7"/>
  <c r="F31" i="7" s="1"/>
  <c r="E31" i="2" s="1"/>
  <c r="K29" i="7"/>
  <c r="L29" i="7" s="1"/>
  <c r="H29" i="2" s="1"/>
  <c r="G31" i="7"/>
  <c r="H31" i="7" s="1"/>
  <c r="F31" i="2" s="1"/>
  <c r="C33" i="7"/>
  <c r="K34" i="7"/>
  <c r="L34" i="7" s="1"/>
  <c r="H34" i="2" s="1"/>
  <c r="K39" i="7"/>
  <c r="L39" i="7" s="1"/>
  <c r="H39" i="2" s="1"/>
  <c r="K44" i="7"/>
  <c r="L44" i="7" s="1"/>
  <c r="H44" i="2" s="1"/>
  <c r="I11" i="7"/>
  <c r="J11" i="7" s="1"/>
  <c r="G11" i="2" s="1"/>
  <c r="E13" i="7"/>
  <c r="F13" i="7" s="1"/>
  <c r="E13" i="2" s="1"/>
  <c r="I26" i="7"/>
  <c r="J26" i="7" s="1"/>
  <c r="G26" i="2" s="1"/>
  <c r="E28" i="7"/>
  <c r="F28" i="7" s="1"/>
  <c r="E28" i="2" s="1"/>
  <c r="M29" i="7"/>
  <c r="I31" i="7"/>
  <c r="J31" i="7" s="1"/>
  <c r="G31" i="2" s="1"/>
  <c r="I46" i="7"/>
  <c r="J46" i="7" s="1"/>
  <c r="G46" i="2" s="1"/>
  <c r="E48" i="7"/>
  <c r="F48" i="7" s="1"/>
  <c r="E48" i="2" s="1"/>
  <c r="I51" i="7"/>
  <c r="J51" i="7" s="1"/>
  <c r="G51" i="2" s="1"/>
  <c r="M54" i="7"/>
  <c r="K49" i="7"/>
  <c r="L49" i="7" s="1"/>
  <c r="H49" i="2" s="1"/>
  <c r="K54" i="7"/>
  <c r="L54" i="7" s="1"/>
  <c r="H54" i="2" s="1"/>
  <c r="P56" i="6"/>
  <c r="E2" i="11"/>
  <c r="C8" i="11"/>
  <c r="B8" i="11"/>
  <c r="E43" i="7"/>
  <c r="F43" i="7" s="1"/>
  <c r="E43" i="2" s="1"/>
  <c r="Q56" i="6"/>
  <c r="I23" i="7" s="1"/>
  <c r="J23" i="7" s="1"/>
  <c r="G23" i="2" s="1"/>
  <c r="G28" i="7"/>
  <c r="H28" i="7" s="1"/>
  <c r="F28" i="2" s="1"/>
  <c r="K31" i="7"/>
  <c r="L31" i="7" s="1"/>
  <c r="H31" i="2" s="1"/>
  <c r="K36" i="7"/>
  <c r="L36" i="7" s="1"/>
  <c r="H36" i="2" s="1"/>
  <c r="G38" i="7"/>
  <c r="H38" i="7" s="1"/>
  <c r="F38" i="2" s="1"/>
  <c r="K41" i="7"/>
  <c r="L41" i="7" s="1"/>
  <c r="H41" i="2" s="1"/>
  <c r="K51" i="7"/>
  <c r="L51" i="7" s="1"/>
  <c r="H51" i="2" s="1"/>
  <c r="G53" i="7"/>
  <c r="H53" i="7" s="1"/>
  <c r="F53" i="2" s="1"/>
  <c r="G40" i="7"/>
  <c r="H40" i="7" s="1"/>
  <c r="F40" i="2" s="1"/>
  <c r="K43" i="7"/>
  <c r="L43" i="7" s="1"/>
  <c r="H43" i="2" s="1"/>
  <c r="G50" i="7"/>
  <c r="H50" i="7" s="1"/>
  <c r="F50" i="2" s="1"/>
  <c r="G55" i="7"/>
  <c r="H55" i="7" s="1"/>
  <c r="F55" i="2" s="1"/>
  <c r="I25" i="7"/>
  <c r="J25" i="7" s="1"/>
  <c r="G25" i="2" s="1"/>
  <c r="M28" i="7"/>
  <c r="I40" i="7"/>
  <c r="J40" i="7" s="1"/>
  <c r="G40" i="2" s="1"/>
  <c r="I55" i="7"/>
  <c r="J55" i="7" s="1"/>
  <c r="G55" i="2" s="1"/>
  <c r="K15" i="7"/>
  <c r="L15" i="7" s="1"/>
  <c r="H15" i="2" s="1"/>
  <c r="G17" i="7"/>
  <c r="H17" i="7" s="1"/>
  <c r="F17" i="2" s="1"/>
  <c r="K30" i="7"/>
  <c r="L30" i="7" s="1"/>
  <c r="H30" i="2" s="1"/>
  <c r="G32" i="7"/>
  <c r="H32" i="7" s="1"/>
  <c r="F32" i="2" s="1"/>
  <c r="K35" i="7"/>
  <c r="L35" i="7" s="1"/>
  <c r="H35" i="2" s="1"/>
  <c r="G37" i="7"/>
  <c r="H37" i="7" s="1"/>
  <c r="F37" i="2" s="1"/>
  <c r="G42" i="7"/>
  <c r="H42" i="7" s="1"/>
  <c r="F42" i="2" s="1"/>
  <c r="K45" i="7"/>
  <c r="L45" i="7" s="1"/>
  <c r="H45" i="2" s="1"/>
  <c r="E4" i="7"/>
  <c r="F4" i="7" s="1"/>
  <c r="E4" i="2" s="1"/>
  <c r="I7" i="7"/>
  <c r="J7" i="7" s="1"/>
  <c r="G7" i="2" s="1"/>
  <c r="I22" i="7"/>
  <c r="J22" i="7" s="1"/>
  <c r="G22" i="2" s="1"/>
  <c r="M30" i="7"/>
  <c r="E39" i="7"/>
  <c r="F39" i="7" s="1"/>
  <c r="E39" i="2" s="1"/>
  <c r="I52" i="7"/>
  <c r="J52" i="7" s="1"/>
  <c r="G52" i="2" s="1"/>
  <c r="E54" i="7"/>
  <c r="F54" i="7" s="1"/>
  <c r="E54" i="2" s="1"/>
  <c r="G14" i="7"/>
  <c r="H14" i="7" s="1"/>
  <c r="F14" i="2" s="1"/>
  <c r="G19" i="7"/>
  <c r="H19" i="7" s="1"/>
  <c r="F19" i="2" s="1"/>
  <c r="K27" i="7"/>
  <c r="L27" i="7" s="1"/>
  <c r="H27" i="2" s="1"/>
  <c r="K32" i="7"/>
  <c r="L32" i="7" s="1"/>
  <c r="H32" i="2" s="1"/>
  <c r="G34" i="7"/>
  <c r="H34" i="7" s="1"/>
  <c r="F34" i="2" s="1"/>
  <c r="K37" i="7"/>
  <c r="L37" i="7" s="1"/>
  <c r="H37" i="2" s="1"/>
  <c r="G39" i="7"/>
  <c r="H39" i="7" s="1"/>
  <c r="F39" i="2" s="1"/>
  <c r="G44" i="7"/>
  <c r="H44" i="7" s="1"/>
  <c r="F44" i="2" s="1"/>
  <c r="K47" i="7"/>
  <c r="L47" i="7" s="1"/>
  <c r="H47" i="2" s="1"/>
  <c r="K52" i="7"/>
  <c r="L52" i="7" s="1"/>
  <c r="H52" i="2" s="1"/>
  <c r="I19" i="7"/>
  <c r="J19" i="7" s="1"/>
  <c r="G19" i="2" s="1"/>
  <c r="E26" i="7"/>
  <c r="F26" i="7" s="1"/>
  <c r="E26" i="2" s="1"/>
  <c r="M27" i="7"/>
  <c r="E36" i="7"/>
  <c r="F36" i="7" s="1"/>
  <c r="E36" i="2" s="1"/>
  <c r="E41" i="7"/>
  <c r="F41" i="7" s="1"/>
  <c r="E41" i="2" s="1"/>
  <c r="F4" i="11"/>
  <c r="C9" i="11"/>
  <c r="E3" i="11"/>
  <c r="B9" i="11"/>
  <c r="K50" i="7"/>
  <c r="L50" i="7" s="1"/>
  <c r="H50" i="2" s="1"/>
  <c r="C14" i="12" l="1"/>
  <c r="N14" i="7"/>
  <c r="D2" i="7"/>
  <c r="C2" i="2"/>
  <c r="D9" i="11"/>
  <c r="F3" i="11"/>
  <c r="M25" i="7"/>
  <c r="M45" i="7"/>
  <c r="M43" i="7"/>
  <c r="M32" i="7"/>
  <c r="M35" i="7"/>
  <c r="C19" i="7"/>
  <c r="M33" i="7"/>
  <c r="C45" i="7"/>
  <c r="M49" i="7"/>
  <c r="C43" i="7"/>
  <c r="C11" i="7"/>
  <c r="E52" i="7"/>
  <c r="F52" i="7" s="1"/>
  <c r="E52" i="2" s="1"/>
  <c r="E47" i="7"/>
  <c r="F47" i="7" s="1"/>
  <c r="E47" i="2" s="1"/>
  <c r="E37" i="7"/>
  <c r="F37" i="7" s="1"/>
  <c r="E37" i="2" s="1"/>
  <c r="E29" i="7"/>
  <c r="F29" i="7" s="1"/>
  <c r="E29" i="2" s="1"/>
  <c r="E51" i="7"/>
  <c r="F51" i="7" s="1"/>
  <c r="E51" i="2" s="1"/>
  <c r="E27" i="7"/>
  <c r="F27" i="7" s="1"/>
  <c r="E27" i="2" s="1"/>
  <c r="E10" i="7"/>
  <c r="F10" i="7" s="1"/>
  <c r="E10" i="2" s="1"/>
  <c r="E35" i="7"/>
  <c r="F35" i="7" s="1"/>
  <c r="E35" i="2" s="1"/>
  <c r="C33" i="2"/>
  <c r="D33" i="7"/>
  <c r="D33" i="2" s="1"/>
  <c r="C37" i="7"/>
  <c r="C15" i="7"/>
  <c r="M44" i="7"/>
  <c r="M52" i="7"/>
  <c r="C18" i="7"/>
  <c r="E25" i="7"/>
  <c r="F25" i="7" s="1"/>
  <c r="E25" i="2" s="1"/>
  <c r="C7" i="7"/>
  <c r="M31" i="7"/>
  <c r="C24" i="7"/>
  <c r="C34" i="7"/>
  <c r="C53" i="7"/>
  <c r="C48" i="7"/>
  <c r="C6" i="7"/>
  <c r="M22" i="7"/>
  <c r="M2" i="7"/>
  <c r="M20" i="7"/>
  <c r="C14" i="7"/>
  <c r="C27" i="7"/>
  <c r="C30" i="7"/>
  <c r="M21" i="7"/>
  <c r="E30" i="7"/>
  <c r="F30" i="7" s="1"/>
  <c r="E30" i="2" s="1"/>
  <c r="M46" i="7"/>
  <c r="E15" i="7"/>
  <c r="F15" i="7" s="1"/>
  <c r="E15" i="2" s="1"/>
  <c r="C28" i="12"/>
  <c r="N28" i="7"/>
  <c r="C47" i="7"/>
  <c r="C54" i="12"/>
  <c r="N54" i="7"/>
  <c r="F2" i="7"/>
  <c r="C3" i="7"/>
  <c r="M6" i="7"/>
  <c r="M24" i="7"/>
  <c r="E8" i="7"/>
  <c r="F8" i="7" s="1"/>
  <c r="E8" i="2" s="1"/>
  <c r="C28" i="7"/>
  <c r="E21" i="7"/>
  <c r="F21" i="7" s="1"/>
  <c r="E21" i="2" s="1"/>
  <c r="L2" i="7"/>
  <c r="E19" i="7"/>
  <c r="F19" i="7" s="1"/>
  <c r="E19" i="2" s="1"/>
  <c r="I10" i="7"/>
  <c r="J10" i="7" s="1"/>
  <c r="G10" i="2" s="1"/>
  <c r="C32" i="7"/>
  <c r="I6" i="7"/>
  <c r="J6" i="7" s="1"/>
  <c r="G6" i="2" s="1"/>
  <c r="C12" i="7"/>
  <c r="E5" i="7"/>
  <c r="F5" i="7" s="1"/>
  <c r="E5" i="2" s="1"/>
  <c r="I28" i="7"/>
  <c r="J28" i="7" s="1"/>
  <c r="G28" i="2" s="1"/>
  <c r="E45" i="7"/>
  <c r="F45" i="7" s="1"/>
  <c r="E45" i="2" s="1"/>
  <c r="C10" i="7"/>
  <c r="M55" i="7"/>
  <c r="M23" i="7"/>
  <c r="M9" i="7"/>
  <c r="M18" i="7"/>
  <c r="M47" i="7"/>
  <c r="M12" i="7"/>
  <c r="E14" i="7"/>
  <c r="F14" i="7" s="1"/>
  <c r="E14" i="2" s="1"/>
  <c r="M53" i="7"/>
  <c r="E17" i="7"/>
  <c r="F17" i="7" s="1"/>
  <c r="E17" i="2" s="1"/>
  <c r="E55" i="7"/>
  <c r="F55" i="7" s="1"/>
  <c r="E55" i="2" s="1"/>
  <c r="C35" i="7"/>
  <c r="D8" i="11"/>
  <c r="F2" i="11"/>
  <c r="I41" i="7"/>
  <c r="J41" i="7" s="1"/>
  <c r="G41" i="2" s="1"/>
  <c r="E23" i="7"/>
  <c r="F23" i="7" s="1"/>
  <c r="E23" i="2" s="1"/>
  <c r="I54" i="7"/>
  <c r="J54" i="7" s="1"/>
  <c r="G54" i="2" s="1"/>
  <c r="E16" i="7"/>
  <c r="F16" i="7" s="1"/>
  <c r="E16" i="2" s="1"/>
  <c r="C36" i="7"/>
  <c r="I12" i="7"/>
  <c r="J12" i="7" s="1"/>
  <c r="G12" i="2" s="1"/>
  <c r="C22" i="7"/>
  <c r="M8" i="7"/>
  <c r="I53" i="7"/>
  <c r="J53" i="7" s="1"/>
  <c r="G53" i="2" s="1"/>
  <c r="C25" i="7"/>
  <c r="M4" i="7"/>
  <c r="C13" i="7"/>
  <c r="I43" i="7"/>
  <c r="J43" i="7" s="1"/>
  <c r="G43" i="2" s="1"/>
  <c r="C27" i="12"/>
  <c r="N27" i="7"/>
  <c r="C41" i="7"/>
  <c r="C30" i="12"/>
  <c r="N30" i="7"/>
  <c r="C44" i="7"/>
  <c r="C29" i="12"/>
  <c r="N29" i="7"/>
  <c r="G4" i="11"/>
  <c r="E10" i="11"/>
  <c r="M17" i="7"/>
  <c r="M15" i="7"/>
  <c r="C31" i="7"/>
  <c r="M50" i="7"/>
  <c r="M10" i="7"/>
  <c r="M48" i="7"/>
  <c r="M13" i="7"/>
  <c r="C55" i="7"/>
  <c r="G52" i="7"/>
  <c r="H52" i="7" s="1"/>
  <c r="F52" i="2" s="1"/>
  <c r="G29" i="7"/>
  <c r="H29" i="7" s="1"/>
  <c r="F29" i="2" s="1"/>
  <c r="G51" i="7"/>
  <c r="H51" i="7" s="1"/>
  <c r="F51" i="2" s="1"/>
  <c r="G49" i="7"/>
  <c r="H49" i="7" s="1"/>
  <c r="F49" i="2" s="1"/>
  <c r="E38" i="7"/>
  <c r="F38" i="7" s="1"/>
  <c r="E38" i="2" s="1"/>
  <c r="I21" i="7"/>
  <c r="J21" i="7" s="1"/>
  <c r="G21" i="2" s="1"/>
  <c r="G41" i="7"/>
  <c r="H41" i="7" s="1"/>
  <c r="F41" i="2" s="1"/>
  <c r="E46" i="7"/>
  <c r="F46" i="7" s="1"/>
  <c r="E46" i="2" s="1"/>
  <c r="I14" i="7"/>
  <c r="J14" i="7" s="1"/>
  <c r="G14" i="2" s="1"/>
  <c r="G24" i="7"/>
  <c r="H24" i="7" s="1"/>
  <c r="F24" i="2" s="1"/>
  <c r="E49" i="7"/>
  <c r="F49" i="7" s="1"/>
  <c r="E49" i="2" s="1"/>
  <c r="E9" i="7"/>
  <c r="F9" i="7" s="1"/>
  <c r="E9" i="2" s="1"/>
  <c r="C9" i="7"/>
  <c r="G20" i="7"/>
  <c r="H20" i="7" s="1"/>
  <c r="F20" i="2" s="1"/>
  <c r="E7" i="7"/>
  <c r="F7" i="7" s="1"/>
  <c r="E7" i="2" s="1"/>
  <c r="M51" i="7"/>
  <c r="G23" i="7"/>
  <c r="H23" i="7" s="1"/>
  <c r="F23" i="2" s="1"/>
  <c r="I3" i="7"/>
  <c r="J3" i="7" s="1"/>
  <c r="G3" i="2" s="1"/>
  <c r="G11" i="7"/>
  <c r="H11" i="7" s="1"/>
  <c r="F11" i="2" s="1"/>
  <c r="M26" i="7"/>
  <c r="G25" i="7"/>
  <c r="H25" i="7" s="1"/>
  <c r="F25" i="2" s="1"/>
  <c r="M41" i="7"/>
  <c r="E42" i="7"/>
  <c r="F42" i="7" s="1"/>
  <c r="E42" i="2" s="1"/>
  <c r="E12" i="7"/>
  <c r="F12" i="7" s="1"/>
  <c r="E12" i="2" s="1"/>
  <c r="I36" i="7"/>
  <c r="J36" i="7" s="1"/>
  <c r="G36" i="2" s="1"/>
  <c r="M19" i="7"/>
  <c r="I44" i="7"/>
  <c r="J44" i="7" s="1"/>
  <c r="G44" i="2" s="1"/>
  <c r="E11" i="7"/>
  <c r="F11" i="7" s="1"/>
  <c r="E11" i="2" s="1"/>
  <c r="I47" i="7"/>
  <c r="J47" i="7" s="1"/>
  <c r="G47" i="2" s="1"/>
  <c r="M5" i="7"/>
  <c r="G7" i="7"/>
  <c r="H7" i="7" s="1"/>
  <c r="F7" i="2" s="1"/>
  <c r="M38" i="7"/>
  <c r="I5" i="7"/>
  <c r="J5" i="7" s="1"/>
  <c r="G5" i="2" s="1"/>
  <c r="E50" i="7"/>
  <c r="F50" i="7" s="1"/>
  <c r="E50" i="2" s="1"/>
  <c r="G26" i="7"/>
  <c r="H26" i="7" s="1"/>
  <c r="F26" i="2" s="1"/>
  <c r="M3" i="7"/>
  <c r="E40" i="7"/>
  <c r="F40" i="7" s="1"/>
  <c r="E40" i="2" s="1"/>
  <c r="C5" i="7"/>
  <c r="C39" i="7"/>
  <c r="C4" i="7"/>
  <c r="C42" i="7"/>
  <c r="M37" i="7"/>
  <c r="C51" i="7"/>
  <c r="C54" i="7"/>
  <c r="C26" i="7"/>
  <c r="C29" i="7"/>
  <c r="I50" i="7"/>
  <c r="J50" i="7" s="1"/>
  <c r="G50" i="2" s="1"/>
  <c r="I45" i="7"/>
  <c r="J45" i="7" s="1"/>
  <c r="G45" i="2" s="1"/>
  <c r="I42" i="7"/>
  <c r="J42" i="7" s="1"/>
  <c r="G42" i="2" s="1"/>
  <c r="I32" i="7"/>
  <c r="J32" i="7" s="1"/>
  <c r="G32" i="2" s="1"/>
  <c r="I49" i="7"/>
  <c r="J49" i="7" s="1"/>
  <c r="G49" i="2" s="1"/>
  <c r="I17" i="7"/>
  <c r="J17" i="7" s="1"/>
  <c r="G17" i="2" s="1"/>
  <c r="I2" i="7"/>
  <c r="C8" i="7"/>
  <c r="I18" i="7"/>
  <c r="J18" i="7" s="1"/>
  <c r="G18" i="2" s="1"/>
  <c r="E20" i="7"/>
  <c r="F20" i="7" s="1"/>
  <c r="E20" i="2" s="1"/>
  <c r="C17" i="7"/>
  <c r="I38" i="7"/>
  <c r="J38" i="7" s="1"/>
  <c r="G38" i="2" s="1"/>
  <c r="G3" i="7"/>
  <c r="H3" i="7" s="1"/>
  <c r="F3" i="2" s="1"/>
  <c r="C40" i="7"/>
  <c r="M39" i="7"/>
  <c r="M34" i="7"/>
  <c r="E18" i="7"/>
  <c r="F18" i="7" s="1"/>
  <c r="E18" i="2" s="1"/>
  <c r="C38" i="7"/>
  <c r="M42" i="7"/>
  <c r="I9" i="7"/>
  <c r="J9" i="7" s="1"/>
  <c r="G9" i="2" s="1"/>
  <c r="C16" i="7"/>
  <c r="E44" i="7"/>
  <c r="F44" i="7" s="1"/>
  <c r="E44" i="2" s="1"/>
  <c r="E32" i="7"/>
  <c r="F32" i="7" s="1"/>
  <c r="E32" i="2" s="1"/>
  <c r="I48" i="7"/>
  <c r="J48" i="7" s="1"/>
  <c r="G48" i="2" s="1"/>
  <c r="C20" i="7"/>
  <c r="I34" i="7"/>
  <c r="J34" i="7" s="1"/>
  <c r="G34" i="2" s="1"/>
  <c r="C46" i="7"/>
  <c r="C21" i="7"/>
  <c r="I37" i="7"/>
  <c r="J37" i="7" s="1"/>
  <c r="G37" i="2" s="1"/>
  <c r="C49" i="7"/>
  <c r="G22" i="7"/>
  <c r="H22" i="7" s="1"/>
  <c r="F22" i="2" s="1"/>
  <c r="I35" i="7"/>
  <c r="J35" i="7" s="1"/>
  <c r="G35" i="2" s="1"/>
  <c r="C52" i="7"/>
  <c r="G48" i="7"/>
  <c r="H48" i="7" s="1"/>
  <c r="F48" i="2" s="1"/>
  <c r="E53" i="7"/>
  <c r="F53" i="7" s="1"/>
  <c r="E53" i="2" s="1"/>
  <c r="G46" i="7"/>
  <c r="H46" i="7" s="1"/>
  <c r="F46" i="2" s="1"/>
  <c r="E33" i="7"/>
  <c r="F33" i="7" s="1"/>
  <c r="E33" i="2" s="1"/>
  <c r="I16" i="7"/>
  <c r="J16" i="7" s="1"/>
  <c r="G16" i="2" s="1"/>
  <c r="G36" i="7"/>
  <c r="H36" i="7" s="1"/>
  <c r="F36" i="2" s="1"/>
  <c r="I39" i="7"/>
  <c r="J39" i="7" s="1"/>
  <c r="G39" i="2" s="1"/>
  <c r="M7" i="7"/>
  <c r="M40" i="7"/>
  <c r="G47" i="7"/>
  <c r="H47" i="7" s="1"/>
  <c r="F47" i="2" s="1"/>
  <c r="G2" i="7"/>
  <c r="I30" i="7"/>
  <c r="J30" i="7" s="1"/>
  <c r="G30" i="2" s="1"/>
  <c r="G45" i="7"/>
  <c r="H45" i="7" s="1"/>
  <c r="F45" i="2" s="1"/>
  <c r="C50" i="7"/>
  <c r="G18" i="7"/>
  <c r="H18" i="7" s="1"/>
  <c r="F18" i="2" s="1"/>
  <c r="C23" i="7"/>
  <c r="G6" i="7"/>
  <c r="H6" i="7" s="1"/>
  <c r="F6" i="2" s="1"/>
  <c r="M16" i="7"/>
  <c r="M11" i="7"/>
  <c r="K53" i="7"/>
  <c r="L53" i="7" s="1"/>
  <c r="H53" i="2" s="1"/>
  <c r="K55" i="7"/>
  <c r="L55" i="7" s="1"/>
  <c r="H55" i="2" s="1"/>
  <c r="K40" i="7"/>
  <c r="L40" i="7" s="1"/>
  <c r="H40" i="2" s="1"/>
  <c r="K17" i="7"/>
  <c r="L17" i="7" s="1"/>
  <c r="H17" i="2" s="1"/>
  <c r="M36" i="7"/>
  <c r="E3" i="7"/>
  <c r="F3" i="7" s="1"/>
  <c r="E3" i="2" s="1"/>
  <c r="H4" i="11" l="1"/>
  <c r="F10" i="11"/>
  <c r="C13" i="2"/>
  <c r="D13" i="7"/>
  <c r="D13" i="2" s="1"/>
  <c r="C47" i="12"/>
  <c r="N47" i="7"/>
  <c r="C6" i="12"/>
  <c r="N6" i="7"/>
  <c r="C46" i="12"/>
  <c r="N46" i="7"/>
  <c r="D48" i="7"/>
  <c r="D48" i="2" s="1"/>
  <c r="C48" i="2"/>
  <c r="D15" i="7"/>
  <c r="D15" i="2" s="1"/>
  <c r="C15" i="2"/>
  <c r="C43" i="12"/>
  <c r="N43" i="7"/>
  <c r="C48" i="12"/>
  <c r="N48" i="7"/>
  <c r="C16" i="12"/>
  <c r="N16" i="7"/>
  <c r="D26" i="7"/>
  <c r="D26" i="2" s="1"/>
  <c r="C26" i="2"/>
  <c r="D31" i="7"/>
  <c r="D31" i="2" s="1"/>
  <c r="C31" i="2"/>
  <c r="C39" i="12"/>
  <c r="N39" i="7"/>
  <c r="D42" i="7"/>
  <c r="D42" i="2" s="1"/>
  <c r="C42" i="2"/>
  <c r="G56" i="7"/>
  <c r="H2" i="7"/>
  <c r="D40" i="7"/>
  <c r="D40" i="2" s="1"/>
  <c r="C40" i="2"/>
  <c r="D4" i="7"/>
  <c r="D4" i="2" s="1"/>
  <c r="C4" i="2"/>
  <c r="C5" i="12"/>
  <c r="N5" i="7"/>
  <c r="C26" i="12"/>
  <c r="N26" i="7"/>
  <c r="D55" i="7"/>
  <c r="D55" i="2" s="1"/>
  <c r="C55" i="2"/>
  <c r="Q29" i="7"/>
  <c r="R29" i="7"/>
  <c r="S29" i="7"/>
  <c r="I29" i="2"/>
  <c r="N4" i="7"/>
  <c r="C4" i="12"/>
  <c r="C18" i="12"/>
  <c r="N18" i="7"/>
  <c r="D32" i="7"/>
  <c r="D32" i="2" s="1"/>
  <c r="C32" i="2"/>
  <c r="C3" i="2"/>
  <c r="D3" i="7"/>
  <c r="D3" i="2" s="1"/>
  <c r="C53" i="2"/>
  <c r="D53" i="7"/>
  <c r="D53" i="2" s="1"/>
  <c r="D37" i="7"/>
  <c r="D37" i="2" s="1"/>
  <c r="C37" i="2"/>
  <c r="C45" i="12"/>
  <c r="N45" i="7"/>
  <c r="C42" i="12"/>
  <c r="N42" i="7"/>
  <c r="D41" i="7"/>
  <c r="D41" i="2" s="1"/>
  <c r="C41" i="2"/>
  <c r="D20" i="7"/>
  <c r="D20" i="2" s="1"/>
  <c r="C20" i="2"/>
  <c r="D52" i="7"/>
  <c r="D52" i="2" s="1"/>
  <c r="C52" i="2"/>
  <c r="D39" i="7"/>
  <c r="D39" i="2" s="1"/>
  <c r="C39" i="2"/>
  <c r="C13" i="12"/>
  <c r="N13" i="7"/>
  <c r="P29" i="12"/>
  <c r="F29" i="12"/>
  <c r="E29" i="12"/>
  <c r="D29" i="12"/>
  <c r="R29" i="12"/>
  <c r="Q29" i="12"/>
  <c r="M29" i="12"/>
  <c r="L29" i="12"/>
  <c r="S29" i="12"/>
  <c r="J29" i="12"/>
  <c r="T29" i="12"/>
  <c r="K29" i="12"/>
  <c r="D25" i="7"/>
  <c r="D25" i="2" s="1"/>
  <c r="C25" i="2"/>
  <c r="E8" i="11"/>
  <c r="G2" i="11"/>
  <c r="C9" i="12"/>
  <c r="N9" i="7"/>
  <c r="F56" i="7"/>
  <c r="B3" i="5" s="1"/>
  <c r="E2" i="2"/>
  <c r="E56" i="2" s="1"/>
  <c r="C21" i="12"/>
  <c r="N21" i="7"/>
  <c r="D34" i="7"/>
  <c r="D34" i="2" s="1"/>
  <c r="C34" i="2"/>
  <c r="D11" i="7"/>
  <c r="D11" i="2" s="1"/>
  <c r="C11" i="2"/>
  <c r="C25" i="12"/>
  <c r="N25" i="7"/>
  <c r="C23" i="12"/>
  <c r="N23" i="7"/>
  <c r="E56" i="7"/>
  <c r="D30" i="7"/>
  <c r="D30" i="2" s="1"/>
  <c r="C30" i="2"/>
  <c r="D24" i="7"/>
  <c r="D24" i="2" s="1"/>
  <c r="C24" i="2"/>
  <c r="D43" i="7"/>
  <c r="D43" i="2" s="1"/>
  <c r="C43" i="2"/>
  <c r="E9" i="11"/>
  <c r="G3" i="11"/>
  <c r="C40" i="12"/>
  <c r="N40" i="7"/>
  <c r="C10" i="12"/>
  <c r="N10" i="7"/>
  <c r="S30" i="7"/>
  <c r="R30" i="7"/>
  <c r="Q30" i="7"/>
  <c r="I30" i="2"/>
  <c r="N8" i="7"/>
  <c r="C8" i="12"/>
  <c r="D35" i="7"/>
  <c r="D35" i="2" s="1"/>
  <c r="C35" i="2"/>
  <c r="N55" i="7"/>
  <c r="C55" i="12"/>
  <c r="L56" i="7"/>
  <c r="B6" i="5" s="1"/>
  <c r="H2" i="2"/>
  <c r="H56" i="2" s="1"/>
  <c r="S54" i="7"/>
  <c r="R54" i="7"/>
  <c r="Q54" i="7"/>
  <c r="I54" i="2"/>
  <c r="D27" i="7"/>
  <c r="D27" i="2" s="1"/>
  <c r="C27" i="2"/>
  <c r="C31" i="12"/>
  <c r="N31" i="7"/>
  <c r="N49" i="7"/>
  <c r="C49" i="12"/>
  <c r="D49" i="7"/>
  <c r="D49" i="2" s="1"/>
  <c r="C49" i="2"/>
  <c r="D29" i="7"/>
  <c r="D29" i="2" s="1"/>
  <c r="C29" i="2"/>
  <c r="C3" i="12"/>
  <c r="N3" i="7"/>
  <c r="C19" i="12"/>
  <c r="N19" i="7"/>
  <c r="C51" i="12"/>
  <c r="N51" i="7"/>
  <c r="C50" i="12"/>
  <c r="N50" i="7"/>
  <c r="E30" i="12"/>
  <c r="D30" i="12"/>
  <c r="M30" i="12"/>
  <c r="Q30" i="12"/>
  <c r="G30" i="12"/>
  <c r="K30" i="12"/>
  <c r="J30" i="12"/>
  <c r="L30" i="12"/>
  <c r="F30" i="12"/>
  <c r="S30" i="12"/>
  <c r="R30" i="12"/>
  <c r="P30" i="12"/>
  <c r="T30" i="12"/>
  <c r="D22" i="7"/>
  <c r="D22" i="2" s="1"/>
  <c r="C22" i="2"/>
  <c r="D10" i="7"/>
  <c r="D10" i="2" s="1"/>
  <c r="C10" i="2"/>
  <c r="K56" i="7"/>
  <c r="K54" i="12"/>
  <c r="T54" i="12"/>
  <c r="J54" i="12"/>
  <c r="S54" i="12"/>
  <c r="M54" i="12"/>
  <c r="E54" i="12"/>
  <c r="R54" i="12"/>
  <c r="D54" i="12"/>
  <c r="Q54" i="12"/>
  <c r="P54" i="12"/>
  <c r="L54" i="12"/>
  <c r="F54" i="12"/>
  <c r="D14" i="7"/>
  <c r="D14" i="2" s="1"/>
  <c r="C14" i="2"/>
  <c r="D7" i="7"/>
  <c r="D7" i="2" s="1"/>
  <c r="C7" i="2"/>
  <c r="D45" i="7"/>
  <c r="D45" i="2" s="1"/>
  <c r="C45" i="2"/>
  <c r="D47" i="7"/>
  <c r="D47" i="2" s="1"/>
  <c r="C47" i="2"/>
  <c r="C20" i="12"/>
  <c r="N20" i="7"/>
  <c r="C33" i="12"/>
  <c r="N33" i="7"/>
  <c r="D2" i="2"/>
  <c r="C11" i="12"/>
  <c r="N11" i="7"/>
  <c r="D5" i="7"/>
  <c r="D5" i="2" s="1"/>
  <c r="C5" i="2"/>
  <c r="C56" i="2" s="1"/>
  <c r="D44" i="7"/>
  <c r="D44" i="2" s="1"/>
  <c r="C44" i="2"/>
  <c r="C7" i="12"/>
  <c r="N7" i="7"/>
  <c r="D16" i="7"/>
  <c r="D16" i="2" s="1"/>
  <c r="C16" i="2"/>
  <c r="D17" i="7"/>
  <c r="D17" i="2" s="1"/>
  <c r="C17" i="2"/>
  <c r="D21" i="7"/>
  <c r="D21" i="2" s="1"/>
  <c r="C21" i="2"/>
  <c r="D38" i="7"/>
  <c r="D38" i="2" s="1"/>
  <c r="C38" i="2"/>
  <c r="D8" i="7"/>
  <c r="D8" i="2" s="1"/>
  <c r="C8" i="2"/>
  <c r="D54" i="7"/>
  <c r="D54" i="2" s="1"/>
  <c r="C54" i="2"/>
  <c r="C56" i="7"/>
  <c r="C15" i="12"/>
  <c r="N15" i="7"/>
  <c r="R27" i="7"/>
  <c r="Q27" i="7"/>
  <c r="S27" i="7"/>
  <c r="I27" i="2"/>
  <c r="D36" i="7"/>
  <c r="D36" i="2" s="1"/>
  <c r="C36" i="2"/>
  <c r="N53" i="7"/>
  <c r="C53" i="12"/>
  <c r="D28" i="7"/>
  <c r="D28" i="2" s="1"/>
  <c r="C28" i="2"/>
  <c r="S28" i="7"/>
  <c r="R28" i="7"/>
  <c r="Q28" i="7"/>
  <c r="I28" i="2"/>
  <c r="N2" i="7"/>
  <c r="M56" i="7"/>
  <c r="C2" i="12"/>
  <c r="D18" i="7"/>
  <c r="D18" i="2" s="1"/>
  <c r="C18" i="2"/>
  <c r="D19" i="7"/>
  <c r="D19" i="2" s="1"/>
  <c r="C19" i="2"/>
  <c r="C36" i="12"/>
  <c r="N36" i="7"/>
  <c r="D50" i="7"/>
  <c r="D50" i="2" s="1"/>
  <c r="C50" i="2"/>
  <c r="D46" i="7"/>
  <c r="D46" i="2" s="1"/>
  <c r="C46" i="2"/>
  <c r="I56" i="7"/>
  <c r="J2" i="7"/>
  <c r="D51" i="7"/>
  <c r="D51" i="2" s="1"/>
  <c r="C51" i="2"/>
  <c r="D9" i="7"/>
  <c r="D9" i="2" s="1"/>
  <c r="C9" i="2"/>
  <c r="C17" i="12"/>
  <c r="N17" i="7"/>
  <c r="R27" i="12"/>
  <c r="Q27" i="12"/>
  <c r="G27" i="12"/>
  <c r="P27" i="12"/>
  <c r="F27" i="12"/>
  <c r="T27" i="12"/>
  <c r="J27" i="12"/>
  <c r="E27" i="12"/>
  <c r="D27" i="12"/>
  <c r="S27" i="12"/>
  <c r="K27" i="12"/>
  <c r="M27" i="12"/>
  <c r="L27" i="12"/>
  <c r="Q28" i="12"/>
  <c r="G28" i="12"/>
  <c r="P28" i="12"/>
  <c r="F28" i="12"/>
  <c r="E28" i="12"/>
  <c r="S28" i="12"/>
  <c r="T28" i="12"/>
  <c r="R28" i="12"/>
  <c r="D28" i="12"/>
  <c r="J28" i="12"/>
  <c r="M28" i="12"/>
  <c r="L28" i="12"/>
  <c r="K28" i="12"/>
  <c r="C22" i="12"/>
  <c r="N22" i="7"/>
  <c r="C52" i="12"/>
  <c r="N52" i="7"/>
  <c r="C35" i="12"/>
  <c r="N35" i="7"/>
  <c r="S14" i="7"/>
  <c r="R14" i="7"/>
  <c r="Q14" i="7"/>
  <c r="I14" i="2"/>
  <c r="D23" i="7"/>
  <c r="D23" i="2" s="1"/>
  <c r="C23" i="2"/>
  <c r="C34" i="12"/>
  <c r="N34" i="7"/>
  <c r="N37" i="7"/>
  <c r="C37" i="12"/>
  <c r="C38" i="12"/>
  <c r="N38" i="7"/>
  <c r="C41" i="12"/>
  <c r="N41" i="7"/>
  <c r="C12" i="12"/>
  <c r="N12" i="7"/>
  <c r="D12" i="7"/>
  <c r="D12" i="2" s="1"/>
  <c r="C12" i="2"/>
  <c r="C24" i="12"/>
  <c r="N24" i="7"/>
  <c r="D6" i="7"/>
  <c r="D6" i="2" s="1"/>
  <c r="C6" i="2"/>
  <c r="C44" i="12"/>
  <c r="N44" i="7"/>
  <c r="C32" i="12"/>
  <c r="N32" i="7"/>
  <c r="K14" i="12"/>
  <c r="T14" i="12"/>
  <c r="J14" i="12"/>
  <c r="S14" i="12"/>
  <c r="M14" i="12"/>
  <c r="L14" i="12"/>
  <c r="D14" i="12"/>
  <c r="F14" i="12"/>
  <c r="E14" i="12"/>
  <c r="P14" i="12"/>
  <c r="G14" i="12"/>
  <c r="Q14" i="12"/>
  <c r="R14" i="12"/>
  <c r="S13" i="7" l="1"/>
  <c r="R13" i="7"/>
  <c r="Q13" i="7"/>
  <c r="I13" i="2"/>
  <c r="S42" i="7"/>
  <c r="R42" i="7"/>
  <c r="Q42" i="7"/>
  <c r="I42" i="2"/>
  <c r="H56" i="7"/>
  <c r="B4" i="5" s="1"/>
  <c r="F2" i="2"/>
  <c r="F56" i="2" s="1"/>
  <c r="R16" i="7"/>
  <c r="Q16" i="7"/>
  <c r="S16" i="7"/>
  <c r="I16" i="2"/>
  <c r="S46" i="7"/>
  <c r="R46" i="7"/>
  <c r="Q46" i="7"/>
  <c r="I46" i="2"/>
  <c r="Q38" i="12"/>
  <c r="G38" i="12"/>
  <c r="P38" i="12"/>
  <c r="F38" i="12"/>
  <c r="E38" i="12"/>
  <c r="S38" i="12"/>
  <c r="M38" i="12"/>
  <c r="L38" i="12"/>
  <c r="K38" i="12"/>
  <c r="J38" i="12"/>
  <c r="D38" i="12"/>
  <c r="T38" i="12"/>
  <c r="R38" i="12"/>
  <c r="H38" i="12"/>
  <c r="M11" i="12"/>
  <c r="L11" i="12"/>
  <c r="K11" i="12"/>
  <c r="Q11" i="12"/>
  <c r="D11" i="12"/>
  <c r="P11" i="12"/>
  <c r="H11" i="12"/>
  <c r="G11" i="12"/>
  <c r="F11" i="12"/>
  <c r="J11" i="12"/>
  <c r="E11" i="12"/>
  <c r="T11" i="12"/>
  <c r="S11" i="12"/>
  <c r="R11" i="12"/>
  <c r="N51" i="12"/>
  <c r="D51" i="12"/>
  <c r="M51" i="12"/>
  <c r="L51" i="12"/>
  <c r="P51" i="12"/>
  <c r="F51" i="12"/>
  <c r="G51" i="12"/>
  <c r="T51" i="12"/>
  <c r="E51" i="12"/>
  <c r="S51" i="12"/>
  <c r="J51" i="12"/>
  <c r="R51" i="12"/>
  <c r="Q51" i="12"/>
  <c r="K51" i="12"/>
  <c r="Q49" i="7"/>
  <c r="R49" i="7"/>
  <c r="I49" i="2"/>
  <c r="S49" i="7"/>
  <c r="D6" i="5"/>
  <c r="E6" i="5" s="1"/>
  <c r="F6" i="5" s="1"/>
  <c r="C6" i="5"/>
  <c r="R37" i="12"/>
  <c r="H37" i="12"/>
  <c r="Q37" i="12"/>
  <c r="G37" i="12"/>
  <c r="P37" i="12"/>
  <c r="F37" i="12"/>
  <c r="T37" i="12"/>
  <c r="J37" i="12"/>
  <c r="S37" i="12"/>
  <c r="M37" i="12"/>
  <c r="D37" i="12"/>
  <c r="L37" i="12"/>
  <c r="K37" i="12"/>
  <c r="E37" i="12"/>
  <c r="I35" i="2"/>
  <c r="S35" i="7"/>
  <c r="R35" i="7"/>
  <c r="Q35" i="7"/>
  <c r="R53" i="7"/>
  <c r="Q53" i="7"/>
  <c r="S53" i="7"/>
  <c r="I53" i="2"/>
  <c r="D56" i="2"/>
  <c r="L13" i="12"/>
  <c r="K13" i="12"/>
  <c r="T13" i="12"/>
  <c r="J13" i="12"/>
  <c r="D13" i="12"/>
  <c r="S13" i="12"/>
  <c r="E13" i="12"/>
  <c r="R13" i="12"/>
  <c r="Q13" i="12"/>
  <c r="F13" i="12"/>
  <c r="G13" i="12"/>
  <c r="P13" i="12"/>
  <c r="M13" i="12"/>
  <c r="M42" i="12"/>
  <c r="L42" i="12"/>
  <c r="K42" i="12"/>
  <c r="E42" i="12"/>
  <c r="H42" i="12"/>
  <c r="G42" i="12"/>
  <c r="T42" i="12"/>
  <c r="F42" i="12"/>
  <c r="S42" i="12"/>
  <c r="D42" i="12"/>
  <c r="R42" i="12"/>
  <c r="Q42" i="12"/>
  <c r="P42" i="12"/>
  <c r="N42" i="12"/>
  <c r="J42" i="12"/>
  <c r="S16" i="12"/>
  <c r="R16" i="12"/>
  <c r="H16" i="12"/>
  <c r="Q16" i="12"/>
  <c r="G16" i="12"/>
  <c r="K16" i="12"/>
  <c r="T16" i="12"/>
  <c r="P16" i="12"/>
  <c r="J16" i="12"/>
  <c r="F16" i="12"/>
  <c r="E16" i="12"/>
  <c r="L16" i="12"/>
  <c r="M16" i="12"/>
  <c r="D16" i="12"/>
  <c r="S46" i="12"/>
  <c r="R46" i="12"/>
  <c r="Q46" i="12"/>
  <c r="G46" i="12"/>
  <c r="K46" i="12"/>
  <c r="N46" i="12"/>
  <c r="M46" i="12"/>
  <c r="L46" i="12"/>
  <c r="T46" i="12"/>
  <c r="P46" i="12"/>
  <c r="J46" i="12"/>
  <c r="F46" i="12"/>
  <c r="E46" i="12"/>
  <c r="D46" i="12"/>
  <c r="L53" i="12"/>
  <c r="K53" i="12"/>
  <c r="T53" i="12"/>
  <c r="J53" i="12"/>
  <c r="D53" i="12"/>
  <c r="H53" i="12"/>
  <c r="G53" i="12"/>
  <c r="F53" i="12"/>
  <c r="S53" i="12"/>
  <c r="E53" i="12"/>
  <c r="P53" i="12"/>
  <c r="M53" i="12"/>
  <c r="Q53" i="12"/>
  <c r="R53" i="12"/>
  <c r="S24" i="7"/>
  <c r="R24" i="7"/>
  <c r="Q24" i="7"/>
  <c r="I24" i="2"/>
  <c r="C56" i="12"/>
  <c r="L2" i="12"/>
  <c r="K2" i="12"/>
  <c r="T2" i="12"/>
  <c r="J2" i="12"/>
  <c r="M2" i="12"/>
  <c r="H2" i="12"/>
  <c r="N2" i="12"/>
  <c r="G2" i="12"/>
  <c r="F2" i="12"/>
  <c r="Q2" i="12"/>
  <c r="P2" i="12"/>
  <c r="E2" i="12"/>
  <c r="D2" i="12"/>
  <c r="S2" i="12"/>
  <c r="R2" i="12"/>
  <c r="S19" i="7"/>
  <c r="R19" i="7"/>
  <c r="Q19" i="7"/>
  <c r="I19" i="2"/>
  <c r="Q31" i="7"/>
  <c r="R31" i="7"/>
  <c r="S31" i="7"/>
  <c r="I31" i="2"/>
  <c r="T55" i="12"/>
  <c r="J55" i="12"/>
  <c r="S55" i="12"/>
  <c r="R55" i="12"/>
  <c r="L55" i="12"/>
  <c r="N55" i="12"/>
  <c r="M55" i="12"/>
  <c r="K55" i="12"/>
  <c r="G55" i="12"/>
  <c r="Q55" i="12"/>
  <c r="P55" i="12"/>
  <c r="F55" i="12"/>
  <c r="E55" i="12"/>
  <c r="D55" i="12"/>
  <c r="Q10" i="7"/>
  <c r="S10" i="7"/>
  <c r="R10" i="7"/>
  <c r="I10" i="2"/>
  <c r="K24" i="12"/>
  <c r="T24" i="12"/>
  <c r="J24" i="12"/>
  <c r="S24" i="12"/>
  <c r="M24" i="12"/>
  <c r="G24" i="12"/>
  <c r="F24" i="12"/>
  <c r="E24" i="12"/>
  <c r="D24" i="12"/>
  <c r="P24" i="12"/>
  <c r="Q24" i="12"/>
  <c r="L24" i="12"/>
  <c r="H24" i="12"/>
  <c r="R24" i="12"/>
  <c r="S37" i="7"/>
  <c r="R37" i="7"/>
  <c r="Q37" i="7"/>
  <c r="I37" i="2"/>
  <c r="T35" i="12"/>
  <c r="J35" i="12"/>
  <c r="S35" i="12"/>
  <c r="R35" i="12"/>
  <c r="H35" i="12"/>
  <c r="L35" i="12"/>
  <c r="M35" i="12"/>
  <c r="K35" i="12"/>
  <c r="G35" i="12"/>
  <c r="F35" i="12"/>
  <c r="Q35" i="12"/>
  <c r="P35" i="12"/>
  <c r="E35" i="12"/>
  <c r="D35" i="12"/>
  <c r="N35" i="12"/>
  <c r="D56" i="7"/>
  <c r="B2" i="5" s="1"/>
  <c r="P19" i="12"/>
  <c r="F19" i="12"/>
  <c r="E19" i="12"/>
  <c r="N19" i="12"/>
  <c r="D19" i="12"/>
  <c r="R19" i="12"/>
  <c r="H19" i="12"/>
  <c r="G19" i="12"/>
  <c r="T19" i="12"/>
  <c r="S19" i="12"/>
  <c r="Q19" i="12"/>
  <c r="M19" i="12"/>
  <c r="L19" i="12"/>
  <c r="K19" i="12"/>
  <c r="J19" i="12"/>
  <c r="N31" i="12"/>
  <c r="D31" i="12"/>
  <c r="M31" i="12"/>
  <c r="L31" i="12"/>
  <c r="P31" i="12"/>
  <c r="F31" i="12"/>
  <c r="G31" i="12"/>
  <c r="T31" i="12"/>
  <c r="E31" i="12"/>
  <c r="S31" i="12"/>
  <c r="R31" i="12"/>
  <c r="J31" i="12"/>
  <c r="Q31" i="12"/>
  <c r="K31" i="12"/>
  <c r="R55" i="7"/>
  <c r="Q55" i="7"/>
  <c r="S55" i="7"/>
  <c r="I55" i="2"/>
  <c r="N10" i="12"/>
  <c r="D10" i="12"/>
  <c r="M10" i="12"/>
  <c r="L10" i="12"/>
  <c r="K10" i="12"/>
  <c r="J10" i="12"/>
  <c r="Q10" i="12"/>
  <c r="P10" i="12"/>
  <c r="T10" i="12"/>
  <c r="R10" i="12"/>
  <c r="S10" i="12"/>
  <c r="H10" i="12"/>
  <c r="G10" i="12"/>
  <c r="F10" i="12"/>
  <c r="E10" i="12"/>
  <c r="S21" i="7"/>
  <c r="R21" i="7"/>
  <c r="Q21" i="7"/>
  <c r="I21" i="2"/>
  <c r="S45" i="7"/>
  <c r="R45" i="7"/>
  <c r="Q45" i="7"/>
  <c r="I45" i="2"/>
  <c r="S18" i="7"/>
  <c r="R18" i="7"/>
  <c r="Q18" i="7"/>
  <c r="I18" i="2"/>
  <c r="S26" i="7"/>
  <c r="R26" i="7"/>
  <c r="Q26" i="7"/>
  <c r="I26" i="2"/>
  <c r="S48" i="7"/>
  <c r="R48" i="7"/>
  <c r="Q48" i="7"/>
  <c r="I48" i="2"/>
  <c r="Q6" i="7"/>
  <c r="S6" i="7"/>
  <c r="R6" i="7"/>
  <c r="I6" i="2"/>
  <c r="R52" i="7"/>
  <c r="Q52" i="7"/>
  <c r="S52" i="7"/>
  <c r="I52" i="2"/>
  <c r="S17" i="7"/>
  <c r="R17" i="7"/>
  <c r="Q17" i="7"/>
  <c r="I17" i="2"/>
  <c r="N56" i="7"/>
  <c r="B7" i="5" s="1"/>
  <c r="Q2" i="7"/>
  <c r="S2" i="7"/>
  <c r="R2" i="7"/>
  <c r="I2" i="2"/>
  <c r="S7" i="7"/>
  <c r="R7" i="7"/>
  <c r="Q7" i="7"/>
  <c r="I7" i="2"/>
  <c r="S33" i="7"/>
  <c r="R33" i="7"/>
  <c r="Q33" i="7"/>
  <c r="I33" i="2"/>
  <c r="S3" i="7"/>
  <c r="R3" i="7"/>
  <c r="Q3" i="7"/>
  <c r="I3" i="2"/>
  <c r="T45" i="12"/>
  <c r="J45" i="12"/>
  <c r="S45" i="12"/>
  <c r="R45" i="12"/>
  <c r="L45" i="12"/>
  <c r="E45" i="12"/>
  <c r="D45" i="12"/>
  <c r="Q45" i="12"/>
  <c r="P45" i="12"/>
  <c r="N45" i="12"/>
  <c r="M45" i="12"/>
  <c r="K45" i="12"/>
  <c r="G45" i="12"/>
  <c r="F45" i="12"/>
  <c r="Q18" i="12"/>
  <c r="G18" i="12"/>
  <c r="P18" i="12"/>
  <c r="F18" i="12"/>
  <c r="E18" i="12"/>
  <c r="S18" i="12"/>
  <c r="K18" i="12"/>
  <c r="J18" i="12"/>
  <c r="H18" i="12"/>
  <c r="T18" i="12"/>
  <c r="R18" i="12"/>
  <c r="N18" i="12"/>
  <c r="M18" i="12"/>
  <c r="L18" i="12"/>
  <c r="D18" i="12"/>
  <c r="S26" i="12"/>
  <c r="R26" i="12"/>
  <c r="H26" i="12"/>
  <c r="Q26" i="12"/>
  <c r="G26" i="12"/>
  <c r="K26" i="12"/>
  <c r="M26" i="12"/>
  <c r="L26" i="12"/>
  <c r="J26" i="12"/>
  <c r="T26" i="12"/>
  <c r="P26" i="12"/>
  <c r="E26" i="12"/>
  <c r="D26" i="12"/>
  <c r="N26" i="12"/>
  <c r="F26" i="12"/>
  <c r="Q48" i="12"/>
  <c r="G48" i="12"/>
  <c r="P48" i="12"/>
  <c r="F48" i="12"/>
  <c r="E48" i="12"/>
  <c r="S48" i="12"/>
  <c r="H48" i="12"/>
  <c r="D48" i="12"/>
  <c r="T48" i="12"/>
  <c r="R48" i="12"/>
  <c r="L48" i="12"/>
  <c r="K48" i="12"/>
  <c r="J48" i="12"/>
  <c r="N48" i="12"/>
  <c r="M48" i="12"/>
  <c r="R6" i="12"/>
  <c r="H6" i="12"/>
  <c r="Q6" i="12"/>
  <c r="G6" i="12"/>
  <c r="P6" i="12"/>
  <c r="F6" i="12"/>
  <c r="L6" i="12"/>
  <c r="K6" i="12"/>
  <c r="J6" i="12"/>
  <c r="T6" i="12"/>
  <c r="D6" i="12"/>
  <c r="S6" i="12"/>
  <c r="N6" i="12"/>
  <c r="M6" i="12"/>
  <c r="E6" i="12"/>
  <c r="S32" i="7"/>
  <c r="R32" i="7"/>
  <c r="Q32" i="7"/>
  <c r="I32" i="2"/>
  <c r="S44" i="7"/>
  <c r="R44" i="7"/>
  <c r="Q44" i="7"/>
  <c r="I44" i="2"/>
  <c r="S34" i="7"/>
  <c r="R34" i="7"/>
  <c r="Q34" i="7"/>
  <c r="I34" i="2"/>
  <c r="S40" i="7"/>
  <c r="R40" i="7"/>
  <c r="Q40" i="7"/>
  <c r="I40" i="2"/>
  <c r="D21" i="12"/>
  <c r="M21" i="12"/>
  <c r="L21" i="12"/>
  <c r="P21" i="12"/>
  <c r="F21" i="12"/>
  <c r="K21" i="12"/>
  <c r="J21" i="12"/>
  <c r="G21" i="12"/>
  <c r="E21" i="12"/>
  <c r="H21" i="12"/>
  <c r="R21" i="12"/>
  <c r="T21" i="12"/>
  <c r="S21" i="12"/>
  <c r="Q21" i="12"/>
  <c r="K34" i="12"/>
  <c r="T34" i="12"/>
  <c r="J34" i="12"/>
  <c r="S34" i="12"/>
  <c r="M34" i="12"/>
  <c r="Q34" i="12"/>
  <c r="P34" i="12"/>
  <c r="R34" i="12"/>
  <c r="L34" i="12"/>
  <c r="H34" i="12"/>
  <c r="E34" i="12"/>
  <c r="G34" i="12"/>
  <c r="F34" i="12"/>
  <c r="D34" i="12"/>
  <c r="M52" i="12"/>
  <c r="L52" i="12"/>
  <c r="K52" i="12"/>
  <c r="E52" i="12"/>
  <c r="R52" i="12"/>
  <c r="Q52" i="12"/>
  <c r="P52" i="12"/>
  <c r="N52" i="12"/>
  <c r="J52" i="12"/>
  <c r="G52" i="12"/>
  <c r="F52" i="12"/>
  <c r="D52" i="12"/>
  <c r="T52" i="12"/>
  <c r="S52" i="12"/>
  <c r="R17" i="12"/>
  <c r="H17" i="12"/>
  <c r="Q17" i="12"/>
  <c r="G17" i="12"/>
  <c r="P17" i="12"/>
  <c r="F17" i="12"/>
  <c r="T17" i="12"/>
  <c r="J17" i="12"/>
  <c r="N17" i="12"/>
  <c r="M17" i="12"/>
  <c r="L17" i="12"/>
  <c r="K17" i="12"/>
  <c r="S17" i="12"/>
  <c r="E17" i="12"/>
  <c r="D17" i="12"/>
  <c r="Q7" i="12"/>
  <c r="G7" i="12"/>
  <c r="P7" i="12"/>
  <c r="F7" i="12"/>
  <c r="E7" i="12"/>
  <c r="T7" i="12"/>
  <c r="D7" i="12"/>
  <c r="S7" i="12"/>
  <c r="R7" i="12"/>
  <c r="N7" i="12"/>
  <c r="M7" i="12"/>
  <c r="L7" i="12"/>
  <c r="K7" i="12"/>
  <c r="J7" i="12"/>
  <c r="L33" i="12"/>
  <c r="K33" i="12"/>
  <c r="T33" i="12"/>
  <c r="J33" i="12"/>
  <c r="N33" i="12"/>
  <c r="D33" i="12"/>
  <c r="G33" i="12"/>
  <c r="F33" i="12"/>
  <c r="S33" i="12"/>
  <c r="E33" i="12"/>
  <c r="R33" i="12"/>
  <c r="P33" i="12"/>
  <c r="M33" i="12"/>
  <c r="Q33" i="12"/>
  <c r="H33" i="12"/>
  <c r="K3" i="12"/>
  <c r="T3" i="12"/>
  <c r="J3" i="12"/>
  <c r="S3" i="12"/>
  <c r="Q3" i="12"/>
  <c r="D3" i="12"/>
  <c r="P3" i="12"/>
  <c r="G3" i="12"/>
  <c r="F3" i="12"/>
  <c r="E3" i="12"/>
  <c r="M3" i="12"/>
  <c r="H3" i="12"/>
  <c r="R3" i="12"/>
  <c r="N3" i="12"/>
  <c r="L3" i="12"/>
  <c r="E40" i="12"/>
  <c r="D40" i="12"/>
  <c r="M40" i="12"/>
  <c r="Q40" i="12"/>
  <c r="G40" i="12"/>
  <c r="F40" i="12"/>
  <c r="T40" i="12"/>
  <c r="S40" i="12"/>
  <c r="R40" i="12"/>
  <c r="K40" i="12"/>
  <c r="J40" i="12"/>
  <c r="P40" i="12"/>
  <c r="L40" i="12"/>
  <c r="H40" i="12"/>
  <c r="R23" i="7"/>
  <c r="Q23" i="7"/>
  <c r="S23" i="7"/>
  <c r="I23" i="2"/>
  <c r="T4" i="12"/>
  <c r="J4" i="12"/>
  <c r="S4" i="12"/>
  <c r="R4" i="12"/>
  <c r="H4" i="12"/>
  <c r="L4" i="12"/>
  <c r="K4" i="12"/>
  <c r="G4" i="12"/>
  <c r="E4" i="12"/>
  <c r="D4" i="12"/>
  <c r="F4" i="12"/>
  <c r="M4" i="12"/>
  <c r="Q4" i="12"/>
  <c r="P4" i="12"/>
  <c r="I5" i="2"/>
  <c r="S5" i="7"/>
  <c r="R5" i="7"/>
  <c r="Q5" i="7"/>
  <c r="I39" i="2"/>
  <c r="S39" i="7"/>
  <c r="R39" i="7"/>
  <c r="Q39" i="7"/>
  <c r="S43" i="7"/>
  <c r="R43" i="7"/>
  <c r="Q43" i="7"/>
  <c r="I43" i="2"/>
  <c r="R47" i="7"/>
  <c r="Q47" i="7"/>
  <c r="S47" i="7"/>
  <c r="I47" i="2"/>
  <c r="P8" i="12"/>
  <c r="F8" i="12"/>
  <c r="E8" i="12"/>
  <c r="N8" i="12"/>
  <c r="D8" i="12"/>
  <c r="L8" i="12"/>
  <c r="K8" i="12"/>
  <c r="J8" i="12"/>
  <c r="T8" i="12"/>
  <c r="S8" i="12"/>
  <c r="R8" i="12"/>
  <c r="G8" i="12"/>
  <c r="H8" i="12"/>
  <c r="Q8" i="12"/>
  <c r="M8" i="12"/>
  <c r="H3" i="11"/>
  <c r="F9" i="11"/>
  <c r="L23" i="12"/>
  <c r="K23" i="12"/>
  <c r="T23" i="12"/>
  <c r="J23" i="12"/>
  <c r="N23" i="12"/>
  <c r="D23" i="12"/>
  <c r="M23" i="12"/>
  <c r="E23" i="12"/>
  <c r="P23" i="12"/>
  <c r="H23" i="12"/>
  <c r="G23" i="12"/>
  <c r="S23" i="12"/>
  <c r="Q23" i="12"/>
  <c r="R23" i="12"/>
  <c r="F23" i="12"/>
  <c r="D3" i="5"/>
  <c r="C3" i="5"/>
  <c r="Q4" i="7"/>
  <c r="S4" i="7"/>
  <c r="R4" i="7"/>
  <c r="I4" i="2"/>
  <c r="S5" i="12"/>
  <c r="R5" i="12"/>
  <c r="Q5" i="12"/>
  <c r="G5" i="12"/>
  <c r="T5" i="12"/>
  <c r="D5" i="12"/>
  <c r="P5" i="12"/>
  <c r="E5" i="12"/>
  <c r="K5" i="12"/>
  <c r="F5" i="12"/>
  <c r="M5" i="12"/>
  <c r="L5" i="12"/>
  <c r="J5" i="12"/>
  <c r="P39" i="12"/>
  <c r="F39" i="12"/>
  <c r="E39" i="12"/>
  <c r="D39" i="12"/>
  <c r="R39" i="12"/>
  <c r="H39" i="12"/>
  <c r="J39" i="12"/>
  <c r="G39" i="12"/>
  <c r="L39" i="12"/>
  <c r="K39" i="12"/>
  <c r="Q39" i="12"/>
  <c r="M39" i="12"/>
  <c r="S39" i="12"/>
  <c r="T39" i="12"/>
  <c r="L43" i="12"/>
  <c r="K43" i="12"/>
  <c r="T43" i="12"/>
  <c r="J43" i="12"/>
  <c r="N43" i="12"/>
  <c r="D43" i="12"/>
  <c r="Q43" i="12"/>
  <c r="P43" i="12"/>
  <c r="M43" i="12"/>
  <c r="S43" i="12"/>
  <c r="R43" i="12"/>
  <c r="E43" i="12"/>
  <c r="F43" i="12"/>
  <c r="H43" i="12"/>
  <c r="G43" i="12"/>
  <c r="R47" i="12"/>
  <c r="H47" i="12"/>
  <c r="Q47" i="12"/>
  <c r="G47" i="12"/>
  <c r="P47" i="12"/>
  <c r="F47" i="12"/>
  <c r="T47" i="12"/>
  <c r="J47" i="12"/>
  <c r="L47" i="12"/>
  <c r="K47" i="12"/>
  <c r="E47" i="12"/>
  <c r="D47" i="12"/>
  <c r="N47" i="12"/>
  <c r="S47" i="12"/>
  <c r="M47" i="12"/>
  <c r="Q12" i="7"/>
  <c r="R12" i="7"/>
  <c r="S12" i="7"/>
  <c r="I12" i="2"/>
  <c r="S22" i="7"/>
  <c r="R22" i="7"/>
  <c r="Q22" i="7"/>
  <c r="I22" i="2"/>
  <c r="S36" i="7"/>
  <c r="R36" i="7"/>
  <c r="Q36" i="7"/>
  <c r="I36" i="2"/>
  <c r="M32" i="12"/>
  <c r="L32" i="12"/>
  <c r="K32" i="12"/>
  <c r="E32" i="12"/>
  <c r="P32" i="12"/>
  <c r="N32" i="12"/>
  <c r="J32" i="12"/>
  <c r="Q32" i="12"/>
  <c r="H32" i="12"/>
  <c r="G32" i="12"/>
  <c r="D32" i="12"/>
  <c r="S32" i="12"/>
  <c r="F32" i="12"/>
  <c r="T32" i="12"/>
  <c r="R32" i="12"/>
  <c r="E12" i="12"/>
  <c r="M12" i="12"/>
  <c r="L12" i="12"/>
  <c r="K12" i="12"/>
  <c r="H12" i="12"/>
  <c r="G12" i="12"/>
  <c r="T12" i="12"/>
  <c r="F12" i="12"/>
  <c r="D12" i="12"/>
  <c r="S12" i="12"/>
  <c r="R12" i="12"/>
  <c r="Q12" i="12"/>
  <c r="P12" i="12"/>
  <c r="J12" i="12"/>
  <c r="M22" i="12"/>
  <c r="L22" i="12"/>
  <c r="K22" i="12"/>
  <c r="E22" i="12"/>
  <c r="T22" i="12"/>
  <c r="F22" i="12"/>
  <c r="S22" i="12"/>
  <c r="D22" i="12"/>
  <c r="R22" i="12"/>
  <c r="G22" i="12"/>
  <c r="H22" i="12"/>
  <c r="P22" i="12"/>
  <c r="J22" i="12"/>
  <c r="Q22" i="12"/>
  <c r="N22" i="12"/>
  <c r="S36" i="12"/>
  <c r="R36" i="12"/>
  <c r="H36" i="12"/>
  <c r="Q36" i="12"/>
  <c r="G36" i="12"/>
  <c r="K36" i="12"/>
  <c r="E36" i="12"/>
  <c r="D36" i="12"/>
  <c r="T36" i="12"/>
  <c r="P36" i="12"/>
  <c r="N36" i="12"/>
  <c r="M36" i="12"/>
  <c r="L36" i="12"/>
  <c r="J36" i="12"/>
  <c r="F36" i="12"/>
  <c r="E20" i="12"/>
  <c r="N20" i="12"/>
  <c r="D20" i="12"/>
  <c r="M20" i="12"/>
  <c r="Q20" i="12"/>
  <c r="G20" i="12"/>
  <c r="S20" i="12"/>
  <c r="R20" i="12"/>
  <c r="P20" i="12"/>
  <c r="H20" i="12"/>
  <c r="F20" i="12"/>
  <c r="J20" i="12"/>
  <c r="L20" i="12"/>
  <c r="K20" i="12"/>
  <c r="T20" i="12"/>
  <c r="Q8" i="7"/>
  <c r="S8" i="7"/>
  <c r="R8" i="7"/>
  <c r="I8" i="2"/>
  <c r="S25" i="7"/>
  <c r="I25" i="2"/>
  <c r="R25" i="7"/>
  <c r="Q25" i="7"/>
  <c r="S9" i="7"/>
  <c r="R9" i="7"/>
  <c r="Q9" i="7"/>
  <c r="I9" i="2"/>
  <c r="G54" i="12"/>
  <c r="S50" i="7"/>
  <c r="Q50" i="7"/>
  <c r="R50" i="7"/>
  <c r="I50" i="2"/>
  <c r="T25" i="12"/>
  <c r="J25" i="12"/>
  <c r="S25" i="12"/>
  <c r="R25" i="12"/>
  <c r="H25" i="12"/>
  <c r="L25" i="12"/>
  <c r="Q25" i="12"/>
  <c r="P25" i="12"/>
  <c r="D25" i="12"/>
  <c r="M25" i="12"/>
  <c r="K25" i="12"/>
  <c r="G25" i="12"/>
  <c r="F25" i="12"/>
  <c r="E25" i="12"/>
  <c r="E9" i="12"/>
  <c r="N9" i="12"/>
  <c r="D9" i="12"/>
  <c r="M9" i="12"/>
  <c r="T9" i="12"/>
  <c r="G9" i="12"/>
  <c r="S9" i="12"/>
  <c r="F9" i="12"/>
  <c r="R9" i="12"/>
  <c r="Q9" i="12"/>
  <c r="P9" i="12"/>
  <c r="L9" i="12"/>
  <c r="K9" i="12"/>
  <c r="J9" i="12"/>
  <c r="H9" i="12"/>
  <c r="R20" i="7"/>
  <c r="Q20" i="7"/>
  <c r="S20" i="7"/>
  <c r="I20" i="2"/>
  <c r="S41" i="7"/>
  <c r="R41" i="7"/>
  <c r="Q41" i="7"/>
  <c r="I41" i="2"/>
  <c r="K44" i="12"/>
  <c r="T44" i="12"/>
  <c r="J44" i="12"/>
  <c r="S44" i="12"/>
  <c r="M44" i="12"/>
  <c r="L44" i="12"/>
  <c r="H44" i="12"/>
  <c r="G44" i="12"/>
  <c r="F44" i="12"/>
  <c r="R44" i="12"/>
  <c r="Q44" i="12"/>
  <c r="E44" i="12"/>
  <c r="D44" i="12"/>
  <c r="P44" i="12"/>
  <c r="N44" i="12"/>
  <c r="D41" i="12"/>
  <c r="M41" i="12"/>
  <c r="L41" i="12"/>
  <c r="P41" i="12"/>
  <c r="F41" i="12"/>
  <c r="Q41" i="12"/>
  <c r="K41" i="12"/>
  <c r="J41" i="12"/>
  <c r="S41" i="12"/>
  <c r="R41" i="12"/>
  <c r="E41" i="12"/>
  <c r="T41" i="12"/>
  <c r="G41" i="12"/>
  <c r="H41" i="12"/>
  <c r="Q15" i="7"/>
  <c r="R15" i="7"/>
  <c r="I15" i="2"/>
  <c r="S15" i="7"/>
  <c r="E50" i="12"/>
  <c r="N50" i="12"/>
  <c r="D50" i="12"/>
  <c r="M50" i="12"/>
  <c r="Q50" i="12"/>
  <c r="G50" i="12"/>
  <c r="P50" i="12"/>
  <c r="L50" i="12"/>
  <c r="K50" i="12"/>
  <c r="J50" i="12"/>
  <c r="R50" i="12"/>
  <c r="H50" i="12"/>
  <c r="F50" i="12"/>
  <c r="S50" i="12"/>
  <c r="T50" i="12"/>
  <c r="H2" i="11"/>
  <c r="N53" i="12" s="1"/>
  <c r="F8" i="11"/>
  <c r="G29" i="12"/>
  <c r="S38" i="7"/>
  <c r="R38" i="7"/>
  <c r="Q38" i="7"/>
  <c r="I38" i="2"/>
  <c r="J56" i="7"/>
  <c r="B5" i="5" s="1"/>
  <c r="G2" i="2"/>
  <c r="G56" i="2" s="1"/>
  <c r="T15" i="12"/>
  <c r="J15" i="12"/>
  <c r="S15" i="12"/>
  <c r="R15" i="12"/>
  <c r="H15" i="12"/>
  <c r="L15" i="12"/>
  <c r="G15" i="12"/>
  <c r="F15" i="12"/>
  <c r="E15" i="12"/>
  <c r="M15" i="12"/>
  <c r="K15" i="12"/>
  <c r="D15" i="12"/>
  <c r="P15" i="12"/>
  <c r="N15" i="12"/>
  <c r="Q15" i="12"/>
  <c r="S11" i="7"/>
  <c r="R11" i="7"/>
  <c r="Q11" i="7"/>
  <c r="I11" i="2"/>
  <c r="R51" i="7"/>
  <c r="Q51" i="7"/>
  <c r="S51" i="7"/>
  <c r="I51" i="2"/>
  <c r="P49" i="12"/>
  <c r="F49" i="12"/>
  <c r="E49" i="12"/>
  <c r="N49" i="12"/>
  <c r="D49" i="12"/>
  <c r="R49" i="12"/>
  <c r="H49" i="12"/>
  <c r="T49" i="12"/>
  <c r="S49" i="12"/>
  <c r="Q49" i="12"/>
  <c r="M49" i="12"/>
  <c r="L49" i="12"/>
  <c r="U49" i="12"/>
  <c r="K49" i="12"/>
  <c r="J49" i="12"/>
  <c r="G49" i="12"/>
  <c r="I4" i="11"/>
  <c r="U45" i="12" s="1"/>
  <c r="G10" i="11"/>
  <c r="U47" i="12" l="1"/>
  <c r="G56" i="12"/>
  <c r="U26" i="12"/>
  <c r="U18" i="12"/>
  <c r="U19" i="12"/>
  <c r="D2" i="5"/>
  <c r="C2" i="5"/>
  <c r="U24" i="12"/>
  <c r="U55" i="12"/>
  <c r="U53" i="12"/>
  <c r="N37" i="12"/>
  <c r="U11" i="12"/>
  <c r="D4" i="5"/>
  <c r="C4" i="5"/>
  <c r="D5" i="5"/>
  <c r="E5" i="5" s="1"/>
  <c r="F5" i="5" s="1"/>
  <c r="C5" i="5"/>
  <c r="U41" i="12"/>
  <c r="U39" i="12"/>
  <c r="U8" i="12"/>
  <c r="U6" i="12"/>
  <c r="R56" i="12"/>
  <c r="U16" i="12"/>
  <c r="N11" i="12"/>
  <c r="U21" i="12"/>
  <c r="S56" i="12"/>
  <c r="U13" i="12"/>
  <c r="U50" i="12"/>
  <c r="U43" i="12"/>
  <c r="U5" i="12"/>
  <c r="U23" i="12"/>
  <c r="U40" i="12"/>
  <c r="D56" i="12"/>
  <c r="M56" i="12"/>
  <c r="U46" i="12"/>
  <c r="N16" i="12"/>
  <c r="U42" i="12"/>
  <c r="U38" i="12"/>
  <c r="E56" i="12"/>
  <c r="J56" i="12"/>
  <c r="U30" i="12"/>
  <c r="U28" i="12"/>
  <c r="U29" i="12"/>
  <c r="U14" i="12"/>
  <c r="U54" i="12"/>
  <c r="U27" i="12"/>
  <c r="U32" i="12"/>
  <c r="U44" i="12"/>
  <c r="U25" i="12"/>
  <c r="P56" i="12"/>
  <c r="T56" i="12"/>
  <c r="U36" i="12"/>
  <c r="E3" i="5"/>
  <c r="F3" i="5" s="1"/>
  <c r="G9" i="11"/>
  <c r="I3" i="11"/>
  <c r="H14" i="12"/>
  <c r="H28" i="12"/>
  <c r="H30" i="12"/>
  <c r="H54" i="12"/>
  <c r="H29" i="12"/>
  <c r="H27" i="12"/>
  <c r="H52" i="12"/>
  <c r="N21" i="12"/>
  <c r="R56" i="7"/>
  <c r="K56" i="12"/>
  <c r="H46" i="12"/>
  <c r="H13" i="12"/>
  <c r="U51" i="12"/>
  <c r="U4" i="12"/>
  <c r="U7" i="12"/>
  <c r="I56" i="2"/>
  <c r="U31" i="12"/>
  <c r="I2" i="11"/>
  <c r="G8" i="11"/>
  <c r="N27" i="12"/>
  <c r="N14" i="12"/>
  <c r="N29" i="12"/>
  <c r="N30" i="12"/>
  <c r="N28" i="12"/>
  <c r="N56" i="12" s="1"/>
  <c r="N54" i="12"/>
  <c r="N41" i="12"/>
  <c r="N12" i="12"/>
  <c r="N5" i="12"/>
  <c r="H5" i="12"/>
  <c r="H56" i="12" s="1"/>
  <c r="N4" i="12"/>
  <c r="H7" i="12"/>
  <c r="U17" i="12"/>
  <c r="H45" i="12"/>
  <c r="S56" i="7"/>
  <c r="D7" i="5" s="1"/>
  <c r="E7" i="5" s="1"/>
  <c r="F7" i="5" s="1"/>
  <c r="U10" i="12"/>
  <c r="H31" i="12"/>
  <c r="U35" i="12"/>
  <c r="N24" i="12"/>
  <c r="H55" i="12"/>
  <c r="Q56" i="12"/>
  <c r="U2" i="12"/>
  <c r="H51" i="12"/>
  <c r="U33" i="12"/>
  <c r="U15" i="12"/>
  <c r="U9" i="12"/>
  <c r="N25" i="12"/>
  <c r="U20" i="12"/>
  <c r="U22" i="12"/>
  <c r="U12" i="12"/>
  <c r="N39" i="12"/>
  <c r="N40" i="12"/>
  <c r="U3" i="12"/>
  <c r="U52" i="12"/>
  <c r="N34" i="12"/>
  <c r="U34" i="12"/>
  <c r="U48" i="12"/>
  <c r="Q56" i="7"/>
  <c r="C7" i="5" s="1"/>
  <c r="F56" i="12"/>
  <c r="L56" i="12"/>
  <c r="N13" i="12"/>
  <c r="U37" i="12"/>
  <c r="N38" i="12"/>
  <c r="U56" i="12" l="1"/>
  <c r="I14" i="12"/>
  <c r="I54" i="12"/>
  <c r="I29" i="12"/>
  <c r="I30" i="12"/>
  <c r="I28" i="12"/>
  <c r="I27" i="12"/>
  <c r="I51" i="12"/>
  <c r="I42" i="12"/>
  <c r="I46" i="12"/>
  <c r="I19" i="12"/>
  <c r="I31" i="12"/>
  <c r="I21" i="12"/>
  <c r="I22" i="12"/>
  <c r="I26" i="12"/>
  <c r="I4" i="12"/>
  <c r="I18" i="12"/>
  <c r="I32" i="12"/>
  <c r="I49" i="12"/>
  <c r="I24" i="12"/>
  <c r="I35" i="12"/>
  <c r="I52" i="12"/>
  <c r="I16" i="12"/>
  <c r="I40" i="12"/>
  <c r="I47" i="12"/>
  <c r="I12" i="12"/>
  <c r="I25" i="12"/>
  <c r="I23" i="12"/>
  <c r="I9" i="12"/>
  <c r="I41" i="12"/>
  <c r="I15" i="12"/>
  <c r="I50" i="12"/>
  <c r="I37" i="12"/>
  <c r="I53" i="12"/>
  <c r="I38" i="12"/>
  <c r="I10" i="12"/>
  <c r="I34" i="12"/>
  <c r="I3" i="12"/>
  <c r="I39" i="12"/>
  <c r="I2" i="12"/>
  <c r="I56" i="12" s="1"/>
  <c r="I7" i="12"/>
  <c r="I13" i="12"/>
  <c r="I48" i="12"/>
  <c r="I43" i="12"/>
  <c r="I36" i="12"/>
  <c r="I44" i="12"/>
  <c r="I11" i="12"/>
  <c r="I33" i="12"/>
  <c r="I8" i="12"/>
  <c r="I55" i="12"/>
  <c r="I45" i="12"/>
  <c r="I6" i="12"/>
  <c r="I17" i="12"/>
  <c r="I5" i="12"/>
  <c r="I20" i="12"/>
  <c r="E2" i="5"/>
  <c r="F2" i="5" s="1"/>
  <c r="O27" i="12"/>
  <c r="O14" i="12"/>
  <c r="O29" i="12"/>
  <c r="O30" i="12"/>
  <c r="O54" i="12"/>
  <c r="O28" i="12"/>
  <c r="O51" i="12"/>
  <c r="O13" i="12"/>
  <c r="O24" i="12"/>
  <c r="O44" i="12"/>
  <c r="O43" i="12"/>
  <c r="O16" i="12"/>
  <c r="O53" i="12"/>
  <c r="O19" i="12"/>
  <c r="O45" i="12"/>
  <c r="O23" i="12"/>
  <c r="O12" i="12"/>
  <c r="O55" i="12"/>
  <c r="O31" i="12"/>
  <c r="O38" i="12"/>
  <c r="O2" i="12"/>
  <c r="O6" i="12"/>
  <c r="O52" i="12"/>
  <c r="O22" i="12"/>
  <c r="O32" i="12"/>
  <c r="O11" i="12"/>
  <c r="O50" i="12"/>
  <c r="O20" i="12"/>
  <c r="O48" i="12"/>
  <c r="O26" i="12"/>
  <c r="O21" i="12"/>
  <c r="O33" i="12"/>
  <c r="O8" i="12"/>
  <c r="O37" i="12"/>
  <c r="O42" i="12"/>
  <c r="O46" i="12"/>
  <c r="O35" i="12"/>
  <c r="O17" i="12"/>
  <c r="O4" i="12"/>
  <c r="O5" i="12"/>
  <c r="O47" i="12"/>
  <c r="O9" i="12"/>
  <c r="O15" i="12"/>
  <c r="O25" i="12"/>
  <c r="O41" i="12"/>
  <c r="O10" i="12"/>
  <c r="O18" i="12"/>
  <c r="O7" i="12"/>
  <c r="O40" i="12"/>
  <c r="O39" i="12"/>
  <c r="O36" i="12"/>
  <c r="O49" i="12"/>
  <c r="O34" i="12"/>
  <c r="O3" i="12"/>
  <c r="E4" i="5"/>
  <c r="F4" i="5" s="1"/>
  <c r="O56" i="12" l="1"/>
</calcChain>
</file>

<file path=xl/sharedStrings.xml><?xml version="1.0" encoding="utf-8"?>
<sst xmlns="http://schemas.openxmlformats.org/spreadsheetml/2006/main" count="1349" uniqueCount="415">
  <si>
    <t>Egypt Remittances - Year over Year (Official Baseline)</t>
  </si>
  <si>
    <t>Indicator: Personal remittances, received (current US$) | 2025 aligned to official CBE annual total (USD 41.5bn).</t>
  </si>
  <si>
    <t>Country Name</t>
  </si>
  <si>
    <t>Country Code</t>
  </si>
  <si>
    <t>Indicator Name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</si>
  <si>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</si>
  <si>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</si>
  <si>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</si>
  <si>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</si>
  <si>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</si>
  <si>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</si>
  <si>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</si>
  <si>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</si>
  <si>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</si>
  <si>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</si>
  <si>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</si>
  <si>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</si>
  <si>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</si>
  <si>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</si>
  <si>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</si>
  <si>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</si>
  <si>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</si>
  <si>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Egypt, Arab Rep.</t>
  </si>
  <si>
    <t>EGY</t>
  </si>
  <si>
    <t>Personal remittances, received (current US$)</t>
  </si>
  <si>
    <t>Reference:</t>
  </si>
  <si>
    <t>- World Bank indicator BX.TRF.PWKR.CD.DT (Egypt).</t>
  </si>
  <si>
    <t>- CBE official 2025 release: USD 41.5 billion remittances from Egyptians working abroad.</t>
  </si>
  <si>
    <t>Source Country</t>
  </si>
  <si>
    <t>ISO3</t>
  </si>
  <si>
    <t>Allocation Share</t>
  </si>
  <si>
    <t>2020 (US$)</t>
  </si>
  <si>
    <t>2021 (US$)</t>
  </si>
  <si>
    <t>2022 (US$)</t>
  </si>
  <si>
    <t>2023 (US$)</t>
  </si>
  <si>
    <t>2024 (US$)</t>
  </si>
  <si>
    <t>2025 (US$, Official CBE)</t>
  </si>
  <si>
    <t>Saudi Arabia</t>
  </si>
  <si>
    <t>SAU</t>
  </si>
  <si>
    <t>United Arab Emirates</t>
  </si>
  <si>
    <t>ARE</t>
  </si>
  <si>
    <t>Kuwait</t>
  </si>
  <si>
    <t>KWT</t>
  </si>
  <si>
    <t>Qatar</t>
  </si>
  <si>
    <t>QAT</t>
  </si>
  <si>
    <t>Oman</t>
  </si>
  <si>
    <t>OMN</t>
  </si>
  <si>
    <t>Bahrain</t>
  </si>
  <si>
    <t>BHR</t>
  </si>
  <si>
    <t>Jordan</t>
  </si>
  <si>
    <t>JOR</t>
  </si>
  <si>
    <t>United States</t>
  </si>
  <si>
    <t>USA</t>
  </si>
  <si>
    <t>Italy</t>
  </si>
  <si>
    <t>ITA</t>
  </si>
  <si>
    <t>United Kingdom</t>
  </si>
  <si>
    <t>GBR</t>
  </si>
  <si>
    <t>Germany</t>
  </si>
  <si>
    <t>DEU</t>
  </si>
  <si>
    <t>France</t>
  </si>
  <si>
    <t>FRA</t>
  </si>
  <si>
    <t>Canada</t>
  </si>
  <si>
    <t>CAN</t>
  </si>
  <si>
    <t>Greece</t>
  </si>
  <si>
    <t>GRC</t>
  </si>
  <si>
    <t>Spain</t>
  </si>
  <si>
    <t>ESP</t>
  </si>
  <si>
    <t>Netherlands</t>
  </si>
  <si>
    <t>NLD</t>
  </si>
  <si>
    <t>Belgium</t>
  </si>
  <si>
    <t>BEL</t>
  </si>
  <si>
    <t>Switzerland</t>
  </si>
  <si>
    <t>CHE</t>
  </si>
  <si>
    <t>Austria</t>
  </si>
  <si>
    <t>AUT</t>
  </si>
  <si>
    <t>Sweden</t>
  </si>
  <si>
    <t>SWE</t>
  </si>
  <si>
    <t>Norway</t>
  </si>
  <si>
    <t>NOR</t>
  </si>
  <si>
    <t>Denmark</t>
  </si>
  <si>
    <t>DNK</t>
  </si>
  <si>
    <t>Ireland</t>
  </si>
  <si>
    <t>IRL</t>
  </si>
  <si>
    <t>Portugal</t>
  </si>
  <si>
    <t>PRT</t>
  </si>
  <si>
    <t>Australia</t>
  </si>
  <si>
    <t>AUS</t>
  </si>
  <si>
    <t>New Zealand</t>
  </si>
  <si>
    <t>NZL</t>
  </si>
  <si>
    <t>Japan</t>
  </si>
  <si>
    <t>JPN</t>
  </si>
  <si>
    <t>South Korea</t>
  </si>
  <si>
    <t>KOR</t>
  </si>
  <si>
    <t>Singapore</t>
  </si>
  <si>
    <t>SGP</t>
  </si>
  <si>
    <t>Malaysia</t>
  </si>
  <si>
    <t>MYS</t>
  </si>
  <si>
    <t>Thailand</t>
  </si>
  <si>
    <t>THA</t>
  </si>
  <si>
    <t>China</t>
  </si>
  <si>
    <t>CHN</t>
  </si>
  <si>
    <t>India</t>
  </si>
  <si>
    <t>IND</t>
  </si>
  <si>
    <t>Pakistan</t>
  </si>
  <si>
    <t>PAK</t>
  </si>
  <si>
    <t>Bangladesh</t>
  </si>
  <si>
    <t>BGD</t>
  </si>
  <si>
    <t>Turkey</t>
  </si>
  <si>
    <t>TUR</t>
  </si>
  <si>
    <t>Libya</t>
  </si>
  <si>
    <t>LBY</t>
  </si>
  <si>
    <t>Algeria</t>
  </si>
  <si>
    <t>DZA</t>
  </si>
  <si>
    <t>Morocco</t>
  </si>
  <si>
    <t>MAR</t>
  </si>
  <si>
    <t>Tunisia</t>
  </si>
  <si>
    <t>TUN</t>
  </si>
  <si>
    <t>Iraq</t>
  </si>
  <si>
    <t>IRQ</t>
  </si>
  <si>
    <t>Lebanon</t>
  </si>
  <si>
    <t>LBN</t>
  </si>
  <si>
    <t>South Africa</t>
  </si>
  <si>
    <t>ZAF</t>
  </si>
  <si>
    <t>Nigeria</t>
  </si>
  <si>
    <t>NGA</t>
  </si>
  <si>
    <t>Kenya</t>
  </si>
  <si>
    <t>KEN</t>
  </si>
  <si>
    <t>Russia</t>
  </si>
  <si>
    <t>RUS</t>
  </si>
  <si>
    <t>Poland</t>
  </si>
  <si>
    <t>POL</t>
  </si>
  <si>
    <t>Czech Republic</t>
  </si>
  <si>
    <t>CZE</t>
  </si>
  <si>
    <t>Romania</t>
  </si>
  <si>
    <t>ROU</t>
  </si>
  <si>
    <t>Ukraine</t>
  </si>
  <si>
    <t>UKR</t>
  </si>
  <si>
    <t>Brazil</t>
  </si>
  <si>
    <t>BRA</t>
  </si>
  <si>
    <t>Mexico</t>
  </si>
  <si>
    <t>MEX</t>
  </si>
  <si>
    <t>Chile</t>
  </si>
  <si>
    <t>CHL</t>
  </si>
  <si>
    <t>Other Countries (Residual)</t>
  </si>
  <si>
    <t>OTHR</t>
  </si>
  <si>
    <t>TOTAL</t>
  </si>
  <si>
    <t>-</t>
  </si>
  <si>
    <t>Notes:</t>
  </si>
  <si>
    <t>1) This sheet now mirrors the expanded country list from Reconciled_Country_Flows.</t>
  </si>
  <si>
    <t>2) Values are disclosure-weighted and reconciled to Egypt official annual totals.</t>
  </si>
  <si>
    <t>3) 2025 now aligned to official CBE annual total until final official annual publication.</t>
  </si>
  <si>
    <t>4) Edit corridor evidence scores in Corridor_Evidence to update all downstream values.</t>
  </si>
  <si>
    <t>Category</t>
  </si>
  <si>
    <t>Source</t>
  </si>
  <si>
    <t>Link / Reference</t>
  </si>
  <si>
    <t>Usage</t>
  </si>
  <si>
    <t>Official Egypt totals</t>
  </si>
  <si>
    <t>World Bank indicator (Personal remittances, received)</t>
  </si>
  <si>
    <t>https://data.worldbank.org/indicator/BX.TRF.PWKR.CD.DT?locations=EG</t>
  </si>
  <si>
    <t>Official annual total inflow baseline</t>
  </si>
  <si>
    <t>Central Bank of Egypt publications</t>
  </si>
  <si>
    <t>https://www.cbe.org.eg/en/news-publications</t>
  </si>
  <si>
    <t>Cross-check annual and YTD remittance updates</t>
  </si>
  <si>
    <t>Bilateral structure</t>
  </si>
  <si>
    <t>World Bank / KNOMAD bilateral remittance matrix</t>
  </si>
  <si>
    <t>https://datacatalog.worldbank.org/search/dataset/0066146/knomad</t>
  </si>
  <si>
    <t>Indicative source-country structure</t>
  </si>
  <si>
    <t>Bilateral visualization</t>
  </si>
  <si>
    <t>Migration Policy Institute Data Hub</t>
  </si>
  <si>
    <t>https://www.migrationpolicy.org/programs/data-hub/charts/bilateral-remittance-flows</t>
  </si>
  <si>
    <t>Directional validation of source-country ranking</t>
  </si>
  <si>
    <t>Supporting proxy</t>
  </si>
  <si>
    <t>UN DESA migrant stock</t>
  </si>
  <si>
    <t>https://www.un.org/development/desa/pd/content/international-migrant-stock</t>
  </si>
  <si>
    <t>Proxy for corridor weighting where bilateral values are missing</t>
  </si>
  <si>
    <t>Enhancement</t>
  </si>
  <si>
    <t>Disclosure-weighted corridor mapping</t>
  </si>
  <si>
    <t>Workbook sheets: Corridor_Evidence, Reconciled_Country_Flows, Disclosure_Tracker</t>
  </si>
  <si>
    <t>Introduces transparent scoring + reconciliation to Egypt official totals</t>
  </si>
  <si>
    <t>Upgrade note</t>
  </si>
  <si>
    <t>Disclosure tracker updated with concrete official source links</t>
  </si>
  <si>
    <t>See Disclosure_Tracker reference block</t>
  </si>
  <si>
    <t>Use official sender-country totals as evidence inputs; retain reconciliation to Egypt official totals</t>
  </si>
  <si>
    <t>Growth justification</t>
  </si>
  <si>
    <t>CBE 2025 official annual remittances release</t>
  </si>
  <si>
    <t>https://www.cbe.org.eg/en/news-publications/news/2026/02/23/11/17/remittances-from-egyptians-working-abroad-record-usd-41,-d-,5-billion-during-2025</t>
  </si>
  <si>
    <t>Anchors 2025 total at USD 41.5bn</t>
  </si>
  <si>
    <t>IMF Egypt Article IV / EFF report</t>
  </si>
  <si>
    <t>https://www.imf.org/-/media/files/publications/cr/2024/english/1egyea2024002-print-pdf.pdf</t>
  </si>
  <si>
    <t>Policy and FX-market normalization context for formal channel rebound</t>
  </si>
  <si>
    <t>World Bank/KNOMAD remittance blog</t>
  </si>
  <si>
    <t>https://blogs.worldbank.org/en/peoplemove/in-2024--remittance-flows-to-low--and-middle-income-countries-ar</t>
  </si>
  <si>
    <t>Regional narrative supporting rebound timing and trend</t>
  </si>
  <si>
    <t>World Bank remittance indicator (Egypt)</t>
  </si>
  <si>
    <t>Historical baseline and YoY validation</t>
  </si>
  <si>
    <t>Share</t>
  </si>
  <si>
    <t>2020 Base</t>
  </si>
  <si>
    <t>2020 Low</t>
  </si>
  <si>
    <t>2020 High</t>
  </si>
  <si>
    <t>2020 Conf. Band %</t>
  </si>
  <si>
    <t>2021 Base</t>
  </si>
  <si>
    <t>2021 Low</t>
  </si>
  <si>
    <t>2021 High</t>
  </si>
  <si>
    <t>2021 Conf. Band %</t>
  </si>
  <si>
    <t>2022 Base</t>
  </si>
  <si>
    <t>2022 Low</t>
  </si>
  <si>
    <t>2022 High</t>
  </si>
  <si>
    <t>2022 Conf. Band %</t>
  </si>
  <si>
    <t>2023 Base</t>
  </si>
  <si>
    <t>2023 Low</t>
  </si>
  <si>
    <t>2023 High</t>
  </si>
  <si>
    <t>2023 Conf. Band %</t>
  </si>
  <si>
    <t>2024 Base</t>
  </si>
  <si>
    <t>2024 Low</t>
  </si>
  <si>
    <t>2024 High</t>
  </si>
  <si>
    <t>2024 Conf. Band %</t>
  </si>
  <si>
    <t>2025 Base</t>
  </si>
  <si>
    <t>2025 Low</t>
  </si>
  <si>
    <t>2025 High</t>
  </si>
  <si>
    <t>2025 Conf. Band %</t>
  </si>
  <si>
    <t>Confidence Tier</t>
  </si>
  <si>
    <t>A (Higher confidence)</t>
  </si>
  <si>
    <t>B (Medium confidence)</t>
  </si>
  <si>
    <t>Others</t>
  </si>
  <si>
    <t>OTH</t>
  </si>
  <si>
    <t>C (Lower confidence)</t>
  </si>
  <si>
    <t>Scenario Notes:</t>
  </si>
  <si>
    <t>1) Base values are from Country_Flows_2020_2025.</t>
  </si>
  <si>
    <t>2) Low/High are sensitivity bands around Base (not official bilateral disclosure).</t>
  </si>
  <si>
    <t>3) Confidence bands by tier: A=+/-10%, B=+/-18%, C=+/-25%.</t>
  </si>
  <si>
    <t>4) Use these ranges for investor planning, stress testing, and corridor prioritization.</t>
  </si>
  <si>
    <t>Year</t>
  </si>
  <si>
    <t>Base Total (US$)</t>
  </si>
  <si>
    <t>Low Total (US$)</t>
  </si>
  <si>
    <t>High Total (US$)</t>
  </si>
  <si>
    <t>Range Width (US$)</t>
  </si>
  <si>
    <t>Range Width % of Base</t>
  </si>
  <si>
    <t>Disclosure-weighted reconciliation</t>
  </si>
  <si>
    <t>Region Group</t>
  </si>
  <si>
    <t>Data Status</t>
  </si>
  <si>
    <t>Primary Reference</t>
  </si>
  <si>
    <t>Disclosure Notes</t>
  </si>
  <si>
    <t>Base Evidence Score (0-100)</t>
  </si>
  <si>
    <t>2020 Adj</t>
  </si>
  <si>
    <t>2021 Adj</t>
  </si>
  <si>
    <t>2022 Adj</t>
  </si>
  <si>
    <t>2023 Adj</t>
  </si>
  <si>
    <t>2024 Adj</t>
  </si>
  <si>
    <t>2025 Adj</t>
  </si>
  <si>
    <t>2020 Weighted</t>
  </si>
  <si>
    <t>2021 Weighted</t>
  </si>
  <si>
    <t>2022 Weighted</t>
  </si>
  <si>
    <t>2023 Weighted</t>
  </si>
  <si>
    <t>2024 Weighted</t>
  </si>
  <si>
    <t>2025 Weighted</t>
  </si>
  <si>
    <t>GCC Core</t>
  </si>
  <si>
    <t>Partial</t>
  </si>
  <si>
    <t>Populate with sender-country central bank/statistics publication</t>
  </si>
  <si>
    <t>Expanded long-tail coverage; update score with disclosed evidence when available</t>
  </si>
  <si>
    <t>MENA Adjacent</t>
  </si>
  <si>
    <t>Limited</t>
  </si>
  <si>
    <t>OECD</t>
  </si>
  <si>
    <t>OECD Long Tail</t>
  </si>
  <si>
    <t>Asia Long Tail</t>
  </si>
  <si>
    <t>MENA/Europe Long Tail</t>
  </si>
  <si>
    <t>Africa Long Tail</t>
  </si>
  <si>
    <t>Europe/Asia Long Tail</t>
  </si>
  <si>
    <t>Europe Long Tail</t>
  </si>
  <si>
    <t>Americas Long Tail</t>
  </si>
  <si>
    <t>Residual</t>
  </si>
  <si>
    <t>Residual Model</t>
  </si>
  <si>
    <t>TOTAL WEIGHT</t>
  </si>
  <si>
    <t>2020 Share</t>
  </si>
  <si>
    <t>2020 Value (US$)</t>
  </si>
  <si>
    <t>2021 Share</t>
  </si>
  <si>
    <t>2021 Value (US$)</t>
  </si>
  <si>
    <t>2022 Share</t>
  </si>
  <si>
    <t>2022 Value (US$)</t>
  </si>
  <si>
    <t>2023 Share</t>
  </si>
  <si>
    <t>2023 Value (US$)</t>
  </si>
  <si>
    <t>2024 Share</t>
  </si>
  <si>
    <t>2024 Value (US$)</t>
  </si>
  <si>
    <t>2025 Share</t>
  </si>
  <si>
    <t>2025 Value (US$)</t>
  </si>
  <si>
    <t>Band %</t>
  </si>
  <si>
    <t>A</t>
  </si>
  <si>
    <t>B</t>
  </si>
  <si>
    <t>C</t>
  </si>
  <si>
    <t>Has Public Outbound Remittance Disclosure?</t>
  </si>
  <si>
    <t>Latest Year Found</t>
  </si>
  <si>
    <t>Data Granularity</t>
  </si>
  <si>
    <t>Directly Usable for Egypt Mapping?</t>
  </si>
  <si>
    <t>Action</t>
  </si>
  <si>
    <t>Likely / Partial</t>
  </si>
  <si>
    <t>TBD</t>
  </si>
  <si>
    <t>Aggregate or regional</t>
  </si>
  <si>
    <t>Partially</t>
  </si>
  <si>
    <t>Capture official publication URL and update score inputs</t>
  </si>
  <si>
    <t>Country aggregate</t>
  </si>
  <si>
    <t>Collect indicator proxy and document assumption</t>
  </si>
  <si>
    <t>Aggregate only</t>
  </si>
  <si>
    <t>Proxy/partial</t>
  </si>
  <si>
    <t>Use KNOMAD + migrant stock + sender-country macros</t>
  </si>
  <si>
    <t>No</t>
  </si>
  <si>
    <t>N/A</t>
  </si>
  <si>
    <t>Residual bucket</t>
  </si>
  <si>
    <t>Balancing residual only</t>
  </si>
  <si>
    <t>Topic</t>
  </si>
  <si>
    <t>Explicit Justification</t>
  </si>
  <si>
    <t>How It Affects 2024-2025 YoY</t>
  </si>
  <si>
    <t>Evidence Strength</t>
  </si>
  <si>
    <t>Citation</t>
  </si>
  <si>
    <t>FX unification and informal-to-formal channel shift</t>
  </si>
  <si>
    <t>In March 2024, exchange-rate adjustment/unification reduced the spread between official and parallel rates, making formal banking/MTO channels materially more attractive than informal channels.</t>
  </si>
  <si>
    <t>Large one-off formalization effect: flows previously routed outside official statistics were recaptured in recorded remittances, causing a sharp YoY step-up in 2024 and persistence into 2025.</t>
  </si>
  <si>
    <t>High</t>
  </si>
  <si>
    <t>IMF Article IV / EFF documentation; CBE remittance releases</t>
  </si>
  <si>
    <t>Low-base rebound from 2023</t>
  </si>
  <si>
    <t>2023 formal inflows were depressed versus prior trend due to FX market distortions and channel displacement.</t>
  </si>
  <si>
    <t>When market conditions normalized, YoY growth mechanically appeared very high because the comparison base was unusually weak.</t>
  </si>
  <si>
    <t>World Bank series + CBE annual updates</t>
  </si>
  <si>
    <t>Confidence and liquidity normalization in official channels</t>
  </si>
  <si>
    <t>Post-reform macro package and external support improved confidence in the formal financial system and availability of FX through official rails.</t>
  </si>
  <si>
    <t>Higher confidence supports sustained use of official channels in 2025, limiting reversion to informal routing.</t>
  </si>
  <si>
    <t>Medium-High</t>
  </si>
  <si>
    <t>IMF program documents; CBE policy communications</t>
  </si>
  <si>
    <t>Rate/instrument attractiveness for receivers</t>
  </si>
  <si>
    <t>Higher domestic rates and formal FX product availability increased the incentive to receive and hold funds via official channels.</t>
  </si>
  <si>
    <t>Supports both volume retention and timing acceleration of transfers in formal data.</t>
  </si>
  <si>
    <t>Medium</t>
  </si>
  <si>
    <t>CBE policy-rate context + banking product transmission (market practice)</t>
  </si>
  <si>
    <t>Observed scale in official data</t>
  </si>
  <si>
    <t>CBE reported approximately USD 29.6bn for 2024 and USD 41.5bn for 2025.</t>
  </si>
  <si>
    <t>Confirms that the growth is not a modeling artifact; it is anchored in official realized totals.</t>
  </si>
  <si>
    <t>CBE official releases</t>
  </si>
  <si>
    <t>Reference URLs</t>
  </si>
  <si>
    <t>1) CBE 2025 annual remittances release (USD 41.5bn): https://www.cbe.org.eg/en/news-publications/news/2026/02/23/11/17/remittances-from-egyptians-working-abroad-record-usd-41,-d-,5-billion-during-2025</t>
  </si>
  <si>
    <t>2) IMF Egypt Article IV / EFF context (FX reforms and normalization): https://www.imf.org/-/media/files/publications/cr/2024/english/1egyea2024002-print-pdf.pdf</t>
  </si>
  <si>
    <t>3) World Bank/KNOMAD remittance context for rebound narrative: https://blogs.worldbank.org/en/peoplemove/in-2024--remittance-flows-to-low--and-middle-income-countries-ar</t>
  </si>
  <si>
    <t>4) World Bank indicator series (Egypt remittances): https://data.worldbank.org/indicator/BX.TRF.PWKR.CD.DT?locations=EG</t>
  </si>
  <si>
    <t>Input</t>
  </si>
  <si>
    <t>Value</t>
  </si>
  <si>
    <t>Unit</t>
  </si>
  <si>
    <t>Notes</t>
  </si>
  <si>
    <t>Anchor Year (Official)</t>
  </si>
  <si>
    <t>CBE official total = USD 41.5bn</t>
  </si>
  <si>
    <t>Anchor Total</t>
  </si>
  <si>
    <t>USD</t>
  </si>
  <si>
    <t>From CBE release</t>
  </si>
  <si>
    <t>Base Growth 2026</t>
  </si>
  <si>
    <t>%</t>
  </si>
  <si>
    <t>Normalization after exceptional rebound</t>
  </si>
  <si>
    <t>Base Growth 2027</t>
  </si>
  <si>
    <t>Base Growth 2028</t>
  </si>
  <si>
    <t>Base Growth 2029</t>
  </si>
  <si>
    <t>Base Growth 2030</t>
  </si>
  <si>
    <t>Base Growth 2031</t>
  </si>
  <si>
    <t>Low Growth 2026</t>
  </si>
  <si>
    <t>Conservative case</t>
  </si>
  <si>
    <t>Low Growth 2027</t>
  </si>
  <si>
    <t>Low Growth 2028</t>
  </si>
  <si>
    <t>Low Growth 2029</t>
  </si>
  <si>
    <t>Low Growth 2030</t>
  </si>
  <si>
    <t>Low Growth 2031</t>
  </si>
  <si>
    <t>High Growth 2026</t>
  </si>
  <si>
    <t>Upside case</t>
  </si>
  <si>
    <t>High Growth 2027</t>
  </si>
  <si>
    <t>High Growth 2028</t>
  </si>
  <si>
    <t>High Growth 2029</t>
  </si>
  <si>
    <t>High Growth 2030</t>
  </si>
  <si>
    <t>High Growth 2031</t>
  </si>
  <si>
    <t>Country Share Basis</t>
  </si>
  <si>
    <t>2025 reconciled share</t>
  </si>
  <si>
    <t>Text</t>
  </si>
  <si>
    <t>Shares sourced from Reconciled_Country_Flows column M</t>
  </si>
  <si>
    <t>Scenario</t>
  </si>
  <si>
    <t>2025 Anchor (USD)</t>
  </si>
  <si>
    <t>2026 (USD)</t>
  </si>
  <si>
    <t>2027 (USD)</t>
  </si>
  <si>
    <t>2028 (USD)</t>
  </si>
  <si>
    <t>2029 (USD)</t>
  </si>
  <si>
    <t>2030 (USD)</t>
  </si>
  <si>
    <t>2031 (USD)</t>
  </si>
  <si>
    <t>2025-2031 CAGR</t>
  </si>
  <si>
    <t>Low</t>
  </si>
  <si>
    <t>Base</t>
  </si>
  <si>
    <t>YoY Growth (%) by Scenario</t>
  </si>
  <si>
    <t>2026</t>
  </si>
  <si>
    <t>2027</t>
  </si>
  <si>
    <t>2028</t>
  </si>
  <si>
    <t>2029</t>
  </si>
  <si>
    <t>2030</t>
  </si>
  <si>
    <t>2031</t>
  </si>
  <si>
    <t>2025 Share (Reconciled)</t>
  </si>
  <si>
    <t>2026 Base (USD)</t>
  </si>
  <si>
    <t>2027 Base (USD)</t>
  </si>
  <si>
    <t>2028 Base (USD)</t>
  </si>
  <si>
    <t>2029 Base (USD)</t>
  </si>
  <si>
    <t>2030 Base (USD)</t>
  </si>
  <si>
    <t>2031 Base (USD)</t>
  </si>
  <si>
    <t>2026 Low (USD)</t>
  </si>
  <si>
    <t>2027 Low (USD)</t>
  </si>
  <si>
    <t>2028 Low (USD)</t>
  </si>
  <si>
    <t>2029 Low (USD)</t>
  </si>
  <si>
    <t>2030 Low (USD)</t>
  </si>
  <si>
    <t>2031 Low (USD)</t>
  </si>
  <si>
    <t>2026 High (USD)</t>
  </si>
  <si>
    <t>2027 High (USD)</t>
  </si>
  <si>
    <t>2028 High (USD)</t>
  </si>
  <si>
    <t>2029 High (USD)</t>
  </si>
  <si>
    <t>2030 High (USD)</t>
  </si>
  <si>
    <t>2031 High (USD)</t>
  </si>
  <si>
    <t>1) Country projections use fixed 2025 reconciled shares as allocation basis.</t>
  </si>
  <si>
    <t>2) Scenario totals are driven by Total_Projection_2026_2031 assumptions and then allocated by share.</t>
  </si>
  <si>
    <t>3) Update shares in Reconciled_Country_Flows if corridor structure is expected to change materially.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</si>
</sst>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%"/>
    <numFmt numFmtId="166" formatCode="0.0000%"/>
  </numFmts>
  <fonts count="7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rgb="FFFFFFFF"/>
      <name val="Aptos Narrow"/>
    </font>
    <font>
      <b/>
      <sz val="12"/>
      <color rgb="FF000000"/>
      <name val="Aptos Narrow"/>
    </font>
    <font>
      <i/>
      <sz val="12"/>
      <color rgb="FF555555"/>
      <name val="Aptos Narrow"/>
    </font>
    <font>
      <b/>
      <sz val="12"/>
      <name val="Aptos Narrow"/>
    </font>
    <font>
      <b/>
      <sz val="14"/>
      <name val="Aptos Narrow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DEBF7"/>
      </patternFill>
    </fill>
    <fill>
      <patternFill patternType="solid">
        <fgColor rgb="FFF7FBFF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10" fontId="0" fillId="0" borderId="1" xfId="0" applyNumberFormat="1" applyBorder="1"/>
    <xf numFmtId="3" fontId="0" fillId="0" borderId="1" xfId="0" applyNumberFormat="1" applyBorder="1"/>
    <xf numFmtId="0" fontId="3" fillId="0" borderId="0" xfId="0" applyFont="1"/>
    <xf numFmtId="0" fontId="4" fillId="0" borderId="0" xfId="0" applyFont="1"/>
    <xf numFmtId="0" fontId="0" fillId="0" borderId="1" xfId="0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165" fontId="0" fillId="0" borderId="1" xfId="0" applyNumberFormat="1" applyBorder="1"/>
    <xf numFmtId="0" fontId="5" fillId="3" borderId="1" xfId="0" applyFont="1" applyFill="1" applyBorder="1"/>
    <xf numFmtId="10" fontId="5" fillId="3" borderId="1" xfId="0" applyNumberFormat="1" applyFont="1" applyFill="1" applyBorder="1"/>
    <xf numFmtId="3" fontId="5" fillId="3" borderId="1" xfId="0" applyNumberFormat="1" applyFont="1" applyFill="1" applyBorder="1"/>
    <xf numFmtId="1" fontId="0" fillId="0" borderId="1" xfId="0" applyNumberFormat="1" applyBorder="1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5" fillId="0" borderId="0" xfId="0" applyFont="1"/>
    <xf numFmtId="0" fontId="0" fillId="3" borderId="1" xfId="0" applyFill="1" applyBorder="1" applyAlignment="1">
      <alignment horizontal="left" vertic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left" vertical="center"/>
    </xf>
    <xf numFmtId="0" fontId="0" fillId="4" borderId="1" xfId="0" applyFill="1" applyBorder="1"/>
    <xf numFmtId="10" fontId="0" fillId="4" borderId="1" xfId="0" applyNumberFormat="1" applyFill="1" applyBorder="1"/>
    <xf numFmtId="0" fontId="2" fillId="2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/>
    </xf>
    <xf numFmtId="166" fontId="0" fillId="0" borderId="1" xfId="0" applyNumberFormat="1" applyBorder="1"/>
    <xf numFmtId="0" fontId="6" fillId="0" borderId="0" xfId="0" applyFont="1"/>
    <xf numFmtId="0" fontId="0" fillId="0" borderId="0" xfId="0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pane xSplit="3" ySplit="4" topLeftCell="D5" activePane="bottomRight" state="frozen"/>
      <selection pane="topRight"/>
      <selection pane="bottomLeft"/>
      <selection pane="bottomRight" activeCell="E7" sqref="E7:T7"/>
    </sheetView>
  </sheetViews>
  <sheetFormatPr baseColWidth="10" defaultRowHeight="16"/>
  <cols>
    <col min="1" max="1" width="24" bestFit="1" customWidth="1"/>
    <col min="2" max="2" width="12" bestFit="1" customWidth="1"/>
    <col min="3" max="3" width="52" bestFit="1" customWidth="1"/>
    <col min="4" max="5" width="12" bestFit="1" customWidth="1"/>
    <col min="6" max="18" width="12" customWidth="1"/>
    <col min="19" max="20" width="12" bestFit="1" customWidth="1"/>
  </cols>
  <sheetData>
    <row r="1" spans="1:20" ht="19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0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4" spans="1:20" s="1" customFormat="1" ht="34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  <c r="Q4" s="9" t="s">
        <v>18</v>
      </c>
      <c r="R4" s="9" t="s">
        <v>19</v>
      </c>
      <c r="S4" s="9" t="s">
        <v>20</v>
      </c>
      <c r="T4" s="9" t="s">
        <v>21</v>
      </c>
    </row>
    <row r="5" spans="1:20">
      <c r="A5" s="18" t="s">
        <v>22</v>
      </c>
      <c r="B5" s="18" t="s">
        <v>23</v>
      </c>
      <c r="C5" s="18" t="s">
        <v>24</v>
      </c>
      <c r="D5" s="19">
        <v>7149600000</v>
      </c>
      <c r="E5" s="19">
        <v>12453100000</v>
      </c>
      <c r="F5" s="19">
        <v>14324300000</v>
      </c>
      <c r="G5" s="19">
        <v>19236400000</v>
      </c>
      <c r="H5" s="19">
        <v>17833100000</v>
      </c>
      <c r="I5" s="19">
        <v>19570400000</v>
      </c>
      <c r="J5" s="19">
        <v>18325400000</v>
      </c>
      <c r="K5" s="19">
        <v>18590400000</v>
      </c>
      <c r="L5" s="19">
        <v>24737400000</v>
      </c>
      <c r="M5" s="19">
        <v>25515700000</v>
      </c>
      <c r="N5" s="19">
        <v>26781400000</v>
      </c>
      <c r="O5" s="19">
        <v>29602900000</v>
      </c>
      <c r="P5" s="19">
        <v>31487000000</v>
      </c>
      <c r="Q5" s="19">
        <v>28332800000</v>
      </c>
      <c r="R5" s="19">
        <v>19532100000</v>
      </c>
      <c r="S5" s="19">
        <v>29559100000</v>
      </c>
      <c r="T5" s="19">
        <v>41500000000</v>
      </c>
    </row>
    <row r="6" spans="1:20">
      <c r="A6" s="20"/>
      <c r="B6" s="20"/>
      <c r="C6" s="20"/>
      <c r="D6" s="21"/>
      <c r="E6" s="22">
        <f t="shared" ref="E6:T6" si="0">E5/D5-1</f>
        <v>0.74178975047555107</v>
      </c>
      <c r="F6" s="22">
        <f t="shared" si="0"/>
        <v>0.15025977467457907</v>
      </c>
      <c r="G6" s="22">
        <f t="shared" si="0"/>
        <v>0.34292077099753571</v>
      </c>
      <c r="H6" s="22">
        <f t="shared" si="0"/>
        <v>-7.2950240169678326E-2</v>
      </c>
      <c r="I6" s="22">
        <f t="shared" si="0"/>
        <v>9.7419966242549005E-2</v>
      </c>
      <c r="J6" s="22">
        <f t="shared" si="0"/>
        <v>-6.3616482034092314E-2</v>
      </c>
      <c r="K6" s="22">
        <f t="shared" si="0"/>
        <v>1.446080303840569E-2</v>
      </c>
      <c r="L6" s="22">
        <f t="shared" si="0"/>
        <v>0.33065453137103029</v>
      </c>
      <c r="M6" s="22">
        <f t="shared" si="0"/>
        <v>3.1462481909982465E-2</v>
      </c>
      <c r="N6" s="22">
        <f t="shared" si="0"/>
        <v>4.9604753151980985E-2</v>
      </c>
      <c r="O6" s="22">
        <f t="shared" si="0"/>
        <v>0.10535296885151646</v>
      </c>
      <c r="P6" s="22">
        <f t="shared" si="0"/>
        <v>6.364579145962046E-2</v>
      </c>
      <c r="Q6" s="22">
        <f t="shared" si="0"/>
        <v>-0.10017467526280688</v>
      </c>
      <c r="R6" s="22">
        <f t="shared" si="0"/>
        <v>-0.31061878811836463</v>
      </c>
      <c r="S6" s="22">
        <f t="shared" si="0"/>
        <v>0.51336005857025113</v>
      </c>
      <c r="T6" s="22">
        <f t="shared" si="0"/>
        <v>0.40396696787114639</v>
      </c>
    </row>
    <row r="8" spans="1:20">
      <c r="A8" s="17" t="s">
        <v>25</v>
      </c>
    </row>
    <row r="9" spans="1:20">
      <c r="A9" s="7" t="s">
        <v>26</v>
      </c>
    </row>
    <row r="10" spans="1:20">
      <c r="A10" s="7" t="s">
        <v>27</v>
      </c>
    </row>
  </sheetData>
  <mergeCells count="2">
    <mergeCell ref="A1:T1"/>
    <mergeCell ref="A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2"/>
  <sheetViews>
    <sheetView workbookViewId="0"/>
  </sheetViews>
  <sheetFormatPr baseColWidth="10" defaultColWidth="8.83203125" defaultRowHeight="16"/>
  <cols>
    <col min="1" max="1" width="28" customWidth="1"/>
    <col min="2" max="2" width="10" customWidth="1"/>
    <col min="3" max="8" width="16" customWidth="1"/>
    <col min="9" max="9" width="22" customWidth="1"/>
  </cols>
  <sheetData>
    <row r="1" spans="1:9" ht="17">
      <c r="A1" s="16" t="s">
        <v>28</v>
      </c>
      <c r="B1" s="16" t="s">
        <v>29</v>
      </c>
      <c r="C1" s="16" t="s">
        <v>30</v>
      </c>
      <c r="D1" s="16" t="s">
        <v>31</v>
      </c>
      <c r="E1" s="16" t="s">
        <v>32</v>
      </c>
      <c r="F1" s="16" t="s">
        <v>33</v>
      </c>
      <c r="G1" s="16" t="s">
        <v>34</v>
      </c>
      <c r="H1" s="16" t="s">
        <v>35</v>
      </c>
      <c r="I1" s="16" t="s">
        <v>36</v>
      </c>
    </row>
    <row r="2" spans="1:9">
      <c r="A2" s="3" t="s">
        <v>37</v>
      </c>
      <c r="B2" s="3" t="s">
        <v>38</v>
      </c>
      <c r="C2" s="4">
        <f>Reconciled_Country_Flows!C2</f>
        <v>0.13157894736842105</v>
      </c>
      <c r="D2" s="5">
        <f>Reconciled_Country_Flows!D2</f>
        <v>3895118421.0526314</v>
      </c>
      <c r="E2" s="5">
        <f>Reconciled_Country_Flows!F2</f>
        <v>4143026315.7894726</v>
      </c>
      <c r="F2" s="5">
        <f>Reconciled_Country_Flows!H2</f>
        <v>3727999999.9999957</v>
      </c>
      <c r="G2" s="5">
        <f>Reconciled_Country_Flows!J2</f>
        <v>2570013157.8947334</v>
      </c>
      <c r="H2" s="5">
        <f>Reconciled_Country_Flows!L2</f>
        <v>3889355263.1578937</v>
      </c>
      <c r="I2" s="5">
        <f>Reconciled_Country_Flows!N2</f>
        <v>5460526315.7894697</v>
      </c>
    </row>
    <row r="3" spans="1:9">
      <c r="A3" s="3" t="s">
        <v>39</v>
      </c>
      <c r="B3" s="3" t="s">
        <v>40</v>
      </c>
      <c r="C3" s="4">
        <f>Reconciled_Country_Flows!C3</f>
        <v>0.12188365650969529</v>
      </c>
      <c r="D3" s="5">
        <f>Reconciled_Country_Flows!D3</f>
        <v>3608109695.2908587</v>
      </c>
      <c r="E3" s="5">
        <f>Reconciled_Country_Flows!F3</f>
        <v>3837750692.5207744</v>
      </c>
      <c r="F3" s="5">
        <f>Reconciled_Country_Flows!H3</f>
        <v>3453305263.1578913</v>
      </c>
      <c r="G3" s="5">
        <f>Reconciled_Country_Flows!J3</f>
        <v>2380643767.3130159</v>
      </c>
      <c r="H3" s="5">
        <f>Reconciled_Country_Flows!L3</f>
        <v>3602771191.1357331</v>
      </c>
      <c r="I3" s="5">
        <f>Reconciled_Country_Flows!N3</f>
        <v>5058171745.1523514</v>
      </c>
    </row>
    <row r="4" spans="1:9">
      <c r="A4" s="3" t="s">
        <v>41</v>
      </c>
      <c r="B4" s="3" t="s">
        <v>42</v>
      </c>
      <c r="C4" s="4">
        <f>Reconciled_Country_Flows!C4</f>
        <v>9.9722991689750698E-2</v>
      </c>
      <c r="D4" s="5">
        <f>Reconciled_Country_Flows!D4</f>
        <v>2952089750.6925211</v>
      </c>
      <c r="E4" s="5">
        <f>Reconciled_Country_Flows!F4</f>
        <v>3139977839.3351793</v>
      </c>
      <c r="F4" s="5">
        <f>Reconciled_Country_Flows!H4</f>
        <v>2825431578.9473658</v>
      </c>
      <c r="G4" s="5">
        <f>Reconciled_Country_Flows!J4</f>
        <v>1947799445.983377</v>
      </c>
      <c r="H4" s="5">
        <f>Reconciled_Country_Flows!L4</f>
        <v>2947721883.6565084</v>
      </c>
      <c r="I4" s="5">
        <f>Reconciled_Country_Flows!N4</f>
        <v>4138504155.1246514</v>
      </c>
    </row>
    <row r="5" spans="1:9">
      <c r="A5" s="3" t="s">
        <v>43</v>
      </c>
      <c r="B5" s="3" t="s">
        <v>44</v>
      </c>
      <c r="C5" s="4">
        <f>Reconciled_Country_Flows!C5</f>
        <v>8.0332409972299165E-2</v>
      </c>
      <c r="D5" s="5">
        <f>Reconciled_Country_Flows!D5</f>
        <v>2378072299.1689749</v>
      </c>
      <c r="E5" s="5">
        <f>Reconciled_Country_Flows!F5</f>
        <v>2529426592.7977834</v>
      </c>
      <c r="F5" s="5">
        <f>Reconciled_Country_Flows!H5</f>
        <v>2276042105.2631555</v>
      </c>
      <c r="G5" s="5">
        <f>Reconciled_Country_Flows!J5</f>
        <v>1569060664.8199425</v>
      </c>
      <c r="H5" s="5">
        <f>Reconciled_Country_Flows!L5</f>
        <v>2374553739.6121879</v>
      </c>
      <c r="I5" s="5">
        <f>Reconciled_Country_Flows!N5</f>
        <v>3333795013.8504138</v>
      </c>
    </row>
    <row r="6" spans="1:9">
      <c r="A6" s="3" t="s">
        <v>45</v>
      </c>
      <c r="B6" s="3" t="s">
        <v>46</v>
      </c>
      <c r="C6" s="4">
        <f>Reconciled_Country_Flows!C6</f>
        <v>6.3711911357340723E-2</v>
      </c>
      <c r="D6" s="5">
        <f>Reconciled_Country_Flows!D6</f>
        <v>1886057340.7202218</v>
      </c>
      <c r="E6" s="5">
        <f>Reconciled_Country_Flows!F6</f>
        <v>2006096952.908587</v>
      </c>
      <c r="F6" s="5">
        <f>Reconciled_Country_Flows!H6</f>
        <v>1805136842.1052613</v>
      </c>
      <c r="G6" s="5">
        <f>Reconciled_Country_Flows!J6</f>
        <v>1244427423.8227131</v>
      </c>
      <c r="H6" s="5">
        <f>Reconciled_Country_Flows!L6</f>
        <v>1883266759.0027692</v>
      </c>
      <c r="I6" s="5">
        <f>Reconciled_Country_Flows!N6</f>
        <v>2644044321.3296385</v>
      </c>
    </row>
    <row r="7" spans="1:9">
      <c r="A7" s="3" t="s">
        <v>47</v>
      </c>
      <c r="B7" s="3" t="s">
        <v>48</v>
      </c>
      <c r="C7" s="4">
        <f>Reconciled_Country_Flows!C7</f>
        <v>4.4321329639889197E-2</v>
      </c>
      <c r="D7" s="5">
        <f>Reconciled_Country_Flows!D7</f>
        <v>1312039889.196676</v>
      </c>
      <c r="E7" s="5">
        <f>Reconciled_Country_Flows!F7</f>
        <v>1395545706.3711908</v>
      </c>
      <c r="F7" s="5">
        <f>Reconciled_Country_Flows!H7</f>
        <v>1255747368.4210513</v>
      </c>
      <c r="G7" s="5">
        <f>Reconciled_Country_Flows!J7</f>
        <v>865688642.65927851</v>
      </c>
      <c r="H7" s="5">
        <f>Reconciled_Country_Flows!L7</f>
        <v>1310098614.9584484</v>
      </c>
      <c r="I7" s="5">
        <f>Reconciled_Country_Flows!N7</f>
        <v>1839335180.0554006</v>
      </c>
    </row>
    <row r="8" spans="1:9">
      <c r="A8" s="3" t="s">
        <v>49</v>
      </c>
      <c r="B8" s="3" t="s">
        <v>50</v>
      </c>
      <c r="C8" s="4">
        <f>Reconciled_Country_Flows!C8</f>
        <v>5.2631578947368418E-2</v>
      </c>
      <c r="D8" s="5">
        <f>Reconciled_Country_Flows!D8</f>
        <v>1558047368.4210525</v>
      </c>
      <c r="E8" s="5">
        <f>Reconciled_Country_Flows!F8</f>
        <v>1657210526.315789</v>
      </c>
      <c r="F8" s="5">
        <f>Reconciled_Country_Flows!H8</f>
        <v>1491199999.9999986</v>
      </c>
      <c r="G8" s="5">
        <f>Reconciled_Country_Flows!J8</f>
        <v>1028005263.1578933</v>
      </c>
      <c r="H8" s="5">
        <f>Reconciled_Country_Flows!L8</f>
        <v>1555742105.2631576</v>
      </c>
      <c r="I8" s="5">
        <f>Reconciled_Country_Flows!N8</f>
        <v>2184210526.3157883</v>
      </c>
    </row>
    <row r="9" spans="1:9">
      <c r="A9" s="3" t="s">
        <v>51</v>
      </c>
      <c r="B9" s="3" t="s">
        <v>52</v>
      </c>
      <c r="C9" s="4">
        <f>Reconciled_Country_Flows!C9</f>
        <v>6.0941828254847646E-2</v>
      </c>
      <c r="D9" s="5">
        <f>Reconciled_Country_Flows!D9</f>
        <v>1804054847.6454294</v>
      </c>
      <c r="E9" s="5">
        <f>Reconciled_Country_Flows!F9</f>
        <v>1918875346.2603872</v>
      </c>
      <c r="F9" s="5">
        <f>Reconciled_Country_Flows!H9</f>
        <v>1726652631.5789456</v>
      </c>
      <c r="G9" s="5">
        <f>Reconciled_Country_Flows!J9</f>
        <v>1190321883.656508</v>
      </c>
      <c r="H9" s="5">
        <f>Reconciled_Country_Flows!L9</f>
        <v>1801385595.5678666</v>
      </c>
      <c r="I9" s="5">
        <f>Reconciled_Country_Flows!N9</f>
        <v>2529085872.5761757</v>
      </c>
    </row>
    <row r="10" spans="1:9">
      <c r="A10" s="3" t="s">
        <v>53</v>
      </c>
      <c r="B10" s="3" t="s">
        <v>54</v>
      </c>
      <c r="C10" s="4">
        <f>Reconciled_Country_Flows!C10</f>
        <v>3.3240997229916899E-2</v>
      </c>
      <c r="D10" s="5">
        <f>Reconciled_Country_Flows!D10</f>
        <v>984029916.89750695</v>
      </c>
      <c r="E10" s="5">
        <f>Reconciled_Country_Flows!F10</f>
        <v>1046659279.7783931</v>
      </c>
      <c r="F10" s="5">
        <f>Reconciled_Country_Flows!H10</f>
        <v>941810526.31578851</v>
      </c>
      <c r="G10" s="5">
        <f>Reconciled_Country_Flows!J10</f>
        <v>649266481.99445891</v>
      </c>
      <c r="H10" s="5">
        <f>Reconciled_Country_Flows!L10</f>
        <v>982573961.21883619</v>
      </c>
      <c r="I10" s="5">
        <f>Reconciled_Country_Flows!N10</f>
        <v>1379501385.0415504</v>
      </c>
    </row>
    <row r="11" spans="1:9">
      <c r="A11" s="3" t="s">
        <v>55</v>
      </c>
      <c r="B11" s="3" t="s">
        <v>56</v>
      </c>
      <c r="C11" s="4">
        <f>Reconciled_Country_Flows!C11</f>
        <v>3.6011080332409975E-2</v>
      </c>
      <c r="D11" s="5">
        <f>Reconciled_Country_Flows!D11</f>
        <v>1066032409.9722992</v>
      </c>
      <c r="E11" s="5">
        <f>Reconciled_Country_Flows!F11</f>
        <v>1133880886.4265924</v>
      </c>
      <c r="F11" s="5">
        <f>Reconciled_Country_Flows!H11</f>
        <v>1020294736.8421042</v>
      </c>
      <c r="G11" s="5">
        <f>Reconciled_Country_Flows!J11</f>
        <v>703372022.16066384</v>
      </c>
      <c r="H11" s="5">
        <f>Reconciled_Country_Flows!L11</f>
        <v>1064455124.6537393</v>
      </c>
      <c r="I11" s="5">
        <f>Reconciled_Country_Flows!N11</f>
        <v>1494459833.7950127</v>
      </c>
    </row>
    <row r="12" spans="1:9">
      <c r="A12" s="3" t="s">
        <v>57</v>
      </c>
      <c r="B12" s="3" t="s">
        <v>58</v>
      </c>
      <c r="C12" s="4">
        <f>Reconciled_Country_Flows!C12</f>
        <v>2.6315789473684209E-2</v>
      </c>
      <c r="D12" s="5">
        <f>Reconciled_Country_Flows!D12</f>
        <v>779023684.21052623</v>
      </c>
      <c r="E12" s="5">
        <f>Reconciled_Country_Flows!F12</f>
        <v>828605263.15789449</v>
      </c>
      <c r="F12" s="5">
        <f>Reconciled_Country_Flows!H12</f>
        <v>745599999.99999928</v>
      </c>
      <c r="G12" s="5">
        <f>Reconciled_Country_Flows!J12</f>
        <v>514002631.57894665</v>
      </c>
      <c r="H12" s="5">
        <f>Reconciled_Country_Flows!L12</f>
        <v>777871052.6315788</v>
      </c>
      <c r="I12" s="5">
        <f>Reconciled_Country_Flows!N12</f>
        <v>1092105263.1578941</v>
      </c>
    </row>
    <row r="13" spans="1:9">
      <c r="A13" s="3" t="s">
        <v>59</v>
      </c>
      <c r="B13" s="3" t="s">
        <v>60</v>
      </c>
      <c r="C13" s="4">
        <f>Reconciled_Country_Flows!C13</f>
        <v>2.077562326869806E-2</v>
      </c>
      <c r="D13" s="5">
        <f>Reconciled_Country_Flows!D13</f>
        <v>615018698.06094182</v>
      </c>
      <c r="E13" s="5">
        <f>Reconciled_Country_Flows!F13</f>
        <v>654162049.86149561</v>
      </c>
      <c r="F13" s="5">
        <f>Reconciled_Country_Flows!H13</f>
        <v>588631578.94736779</v>
      </c>
      <c r="G13" s="5">
        <f>Reconciled_Country_Flows!J13</f>
        <v>405791551.24653685</v>
      </c>
      <c r="H13" s="5">
        <f>Reconciled_Country_Flows!L13</f>
        <v>614108725.76177263</v>
      </c>
      <c r="I13" s="5">
        <f>Reconciled_Country_Flows!N13</f>
        <v>862188365.65096903</v>
      </c>
    </row>
    <row r="14" spans="1:9">
      <c r="A14" s="3" t="s">
        <v>61</v>
      </c>
      <c r="B14" s="3" t="s">
        <v>62</v>
      </c>
      <c r="C14" s="4">
        <f>Reconciled_Country_Flows!C14</f>
        <v>1.9390581717451522E-2</v>
      </c>
      <c r="D14" s="5">
        <f>Reconciled_Country_Flows!D14</f>
        <v>574017451.52354562</v>
      </c>
      <c r="E14" s="5">
        <f>Reconciled_Country_Flows!F14</f>
        <v>610551246.53739595</v>
      </c>
      <c r="F14" s="5">
        <f>Reconciled_Country_Flows!H14</f>
        <v>549389473.68420994</v>
      </c>
      <c r="G14" s="5">
        <f>Reconciled_Country_Flows!J14</f>
        <v>378738781.16343433</v>
      </c>
      <c r="H14" s="5">
        <f>Reconciled_Country_Flows!L14</f>
        <v>573168144.04432118</v>
      </c>
      <c r="I14" s="5">
        <f>Reconciled_Country_Flows!N14</f>
        <v>804709141.27423775</v>
      </c>
    </row>
    <row r="15" spans="1:9">
      <c r="A15" s="3" t="s">
        <v>63</v>
      </c>
      <c r="B15" s="3" t="s">
        <v>64</v>
      </c>
      <c r="C15" s="4">
        <f>Reconciled_Country_Flows!C15</f>
        <v>1.3850415512465374E-2</v>
      </c>
      <c r="D15" s="5">
        <f>Reconciled_Country_Flows!D15</f>
        <v>410012465.37396121</v>
      </c>
      <c r="E15" s="5">
        <f>Reconciled_Country_Flows!F15</f>
        <v>436108033.24099714</v>
      </c>
      <c r="F15" s="5">
        <f>Reconciled_Country_Flows!H15</f>
        <v>392421052.63157856</v>
      </c>
      <c r="G15" s="5">
        <f>Reconciled_Country_Flows!J15</f>
        <v>270527700.83102453</v>
      </c>
      <c r="H15" s="5">
        <f>Reconciled_Country_Flows!L15</f>
        <v>409405817.17451507</v>
      </c>
      <c r="I15" s="5">
        <f>Reconciled_Country_Flows!N15</f>
        <v>574792243.76731277</v>
      </c>
    </row>
    <row r="16" spans="1:9">
      <c r="A16" s="3" t="s">
        <v>65</v>
      </c>
      <c r="B16" s="3" t="s">
        <v>66</v>
      </c>
      <c r="C16" s="4">
        <f>Reconciled_Country_Flows!C16</f>
        <v>1.1080332409972299E-2</v>
      </c>
      <c r="D16" s="5">
        <f>Reconciled_Country_Flows!D16</f>
        <v>328009972.299169</v>
      </c>
      <c r="E16" s="5">
        <f>Reconciled_Country_Flows!F16</f>
        <v>348886426.5927977</v>
      </c>
      <c r="F16" s="5">
        <f>Reconciled_Country_Flows!H16</f>
        <v>313936842.10526282</v>
      </c>
      <c r="G16" s="5">
        <f>Reconciled_Country_Flows!J16</f>
        <v>216422160.66481963</v>
      </c>
      <c r="H16" s="5">
        <f>Reconciled_Country_Flows!L16</f>
        <v>327524653.7396121</v>
      </c>
      <c r="I16" s="5">
        <f>Reconciled_Country_Flows!N16</f>
        <v>459833795.01385015</v>
      </c>
    </row>
    <row r="17" spans="1:9">
      <c r="A17" s="3" t="s">
        <v>67</v>
      </c>
      <c r="B17" s="3" t="s">
        <v>68</v>
      </c>
      <c r="C17" s="4">
        <f>Reconciled_Country_Flows!C17</f>
        <v>9.6952908587257611E-3</v>
      </c>
      <c r="D17" s="5">
        <f>Reconciled_Country_Flows!D17</f>
        <v>287008725.76177281</v>
      </c>
      <c r="E17" s="5">
        <f>Reconciled_Country_Flows!F17</f>
        <v>305275623.26869798</v>
      </c>
      <c r="F17" s="5">
        <f>Reconciled_Country_Flows!H17</f>
        <v>274694736.84210497</v>
      </c>
      <c r="G17" s="5">
        <f>Reconciled_Country_Flows!J17</f>
        <v>189369390.58171716</v>
      </c>
      <c r="H17" s="5">
        <f>Reconciled_Country_Flows!L17</f>
        <v>286584072.02216059</v>
      </c>
      <c r="I17" s="5">
        <f>Reconciled_Country_Flows!N17</f>
        <v>402354570.63711888</v>
      </c>
    </row>
    <row r="18" spans="1:9">
      <c r="A18" s="3" t="s">
        <v>69</v>
      </c>
      <c r="B18" s="3" t="s">
        <v>70</v>
      </c>
      <c r="C18" s="4">
        <f>Reconciled_Country_Flows!C18</f>
        <v>8.3102493074792248E-3</v>
      </c>
      <c r="D18" s="5">
        <f>Reconciled_Country_Flows!D18</f>
        <v>246007479.22437674</v>
      </c>
      <c r="E18" s="5">
        <f>Reconciled_Country_Flows!F18</f>
        <v>261664819.94459829</v>
      </c>
      <c r="F18" s="5">
        <f>Reconciled_Country_Flows!H18</f>
        <v>235452631.57894713</v>
      </c>
      <c r="G18" s="5">
        <f>Reconciled_Country_Flows!J18</f>
        <v>162316620.49861473</v>
      </c>
      <c r="H18" s="5">
        <f>Reconciled_Country_Flows!L18</f>
        <v>245643490.30470905</v>
      </c>
      <c r="I18" s="5">
        <f>Reconciled_Country_Flows!N18</f>
        <v>344875346.2603876</v>
      </c>
    </row>
    <row r="19" spans="1:9">
      <c r="A19" s="3" t="s">
        <v>71</v>
      </c>
      <c r="B19" s="3" t="s">
        <v>72</v>
      </c>
      <c r="C19" s="4">
        <f>Reconciled_Country_Flows!C19</f>
        <v>9.6952908587257611E-3</v>
      </c>
      <c r="D19" s="5">
        <f>Reconciled_Country_Flows!D19</f>
        <v>287008725.76177281</v>
      </c>
      <c r="E19" s="5">
        <f>Reconciled_Country_Flows!F19</f>
        <v>305275623.26869798</v>
      </c>
      <c r="F19" s="5">
        <f>Reconciled_Country_Flows!H19</f>
        <v>274694736.84210497</v>
      </c>
      <c r="G19" s="5">
        <f>Reconciled_Country_Flows!J19</f>
        <v>189369390.58171716</v>
      </c>
      <c r="H19" s="5">
        <f>Reconciled_Country_Flows!L19</f>
        <v>286584072.02216059</v>
      </c>
      <c r="I19" s="5">
        <f>Reconciled_Country_Flows!N19</f>
        <v>402354570.63711888</v>
      </c>
    </row>
    <row r="20" spans="1:9">
      <c r="A20" s="3" t="s">
        <v>73</v>
      </c>
      <c r="B20" s="3" t="s">
        <v>74</v>
      </c>
      <c r="C20" s="4">
        <f>Reconciled_Country_Flows!C20</f>
        <v>6.9252077562326868E-3</v>
      </c>
      <c r="D20" s="5">
        <f>Reconciled_Country_Flows!D20</f>
        <v>205006232.68698061</v>
      </c>
      <c r="E20" s="5">
        <f>Reconciled_Country_Flows!F20</f>
        <v>218054016.62049857</v>
      </c>
      <c r="F20" s="5">
        <f>Reconciled_Country_Flows!H20</f>
        <v>196210526.31578928</v>
      </c>
      <c r="G20" s="5">
        <f>Reconciled_Country_Flows!J20</f>
        <v>135263850.41551226</v>
      </c>
      <c r="H20" s="5">
        <f>Reconciled_Country_Flows!L20</f>
        <v>204702908.58725753</v>
      </c>
      <c r="I20" s="5">
        <f>Reconciled_Country_Flows!N20</f>
        <v>287396121.88365638</v>
      </c>
    </row>
    <row r="21" spans="1:9">
      <c r="A21" s="3" t="s">
        <v>75</v>
      </c>
      <c r="B21" s="3" t="s">
        <v>76</v>
      </c>
      <c r="C21" s="4">
        <f>Reconciled_Country_Flows!C21</f>
        <v>5.5401662049861496E-3</v>
      </c>
      <c r="D21" s="5">
        <f>Reconciled_Country_Flows!D21</f>
        <v>164004986.1495845</v>
      </c>
      <c r="E21" s="5">
        <f>Reconciled_Country_Flows!F21</f>
        <v>174443213.29639885</v>
      </c>
      <c r="F21" s="5">
        <f>Reconciled_Country_Flows!H21</f>
        <v>156968421.05263141</v>
      </c>
      <c r="G21" s="5">
        <f>Reconciled_Country_Flows!J21</f>
        <v>108211080.33240981</v>
      </c>
      <c r="H21" s="5">
        <f>Reconciled_Country_Flows!L21</f>
        <v>163762326.86980605</v>
      </c>
      <c r="I21" s="5">
        <f>Reconciled_Country_Flows!N21</f>
        <v>229916897.50692508</v>
      </c>
    </row>
    <row r="22" spans="1:9">
      <c r="A22" s="3" t="s">
        <v>77</v>
      </c>
      <c r="B22" s="3" t="s">
        <v>78</v>
      </c>
      <c r="C22" s="4">
        <f>Reconciled_Country_Flows!C22</f>
        <v>4.1551246537396124E-3</v>
      </c>
      <c r="D22" s="5">
        <f>Reconciled_Country_Flows!D22</f>
        <v>123003739.61218837</v>
      </c>
      <c r="E22" s="5">
        <f>Reconciled_Country_Flows!F22</f>
        <v>130832409.97229914</v>
      </c>
      <c r="F22" s="5">
        <f>Reconciled_Country_Flows!H22</f>
        <v>117726315.78947356</v>
      </c>
      <c r="G22" s="5">
        <f>Reconciled_Country_Flows!J22</f>
        <v>81158310.249307364</v>
      </c>
      <c r="H22" s="5">
        <f>Reconciled_Country_Flows!L22</f>
        <v>122821745.15235452</v>
      </c>
      <c r="I22" s="5">
        <f>Reconciled_Country_Flows!N22</f>
        <v>172437673.1301938</v>
      </c>
    </row>
    <row r="23" spans="1:9">
      <c r="A23" s="3" t="s">
        <v>79</v>
      </c>
      <c r="B23" s="3" t="s">
        <v>80</v>
      </c>
      <c r="C23" s="4">
        <f>Reconciled_Country_Flows!C23</f>
        <v>4.1551246537396124E-3</v>
      </c>
      <c r="D23" s="5">
        <f>Reconciled_Country_Flows!D23</f>
        <v>123003739.61218837</v>
      </c>
      <c r="E23" s="5">
        <f>Reconciled_Country_Flows!F23</f>
        <v>130832409.97229914</v>
      </c>
      <c r="F23" s="5">
        <f>Reconciled_Country_Flows!H23</f>
        <v>117726315.78947356</v>
      </c>
      <c r="G23" s="5">
        <f>Reconciled_Country_Flows!J23</f>
        <v>81158310.249307364</v>
      </c>
      <c r="H23" s="5">
        <f>Reconciled_Country_Flows!L23</f>
        <v>122821745.15235452</v>
      </c>
      <c r="I23" s="5">
        <f>Reconciled_Country_Flows!N23</f>
        <v>172437673.1301938</v>
      </c>
    </row>
    <row r="24" spans="1:9">
      <c r="A24" s="3" t="s">
        <v>81</v>
      </c>
      <c r="B24" s="3" t="s">
        <v>82</v>
      </c>
      <c r="C24" s="4">
        <f>Reconciled_Country_Flows!C24</f>
        <v>4.1551246537396124E-3</v>
      </c>
      <c r="D24" s="5">
        <f>Reconciled_Country_Flows!D24</f>
        <v>123003739.61218837</v>
      </c>
      <c r="E24" s="5">
        <f>Reconciled_Country_Flows!F24</f>
        <v>130832409.97229914</v>
      </c>
      <c r="F24" s="5">
        <f>Reconciled_Country_Flows!H24</f>
        <v>117726315.78947356</v>
      </c>
      <c r="G24" s="5">
        <f>Reconciled_Country_Flows!J24</f>
        <v>81158310.249307364</v>
      </c>
      <c r="H24" s="5">
        <f>Reconciled_Country_Flows!L24</f>
        <v>122821745.15235452</v>
      </c>
      <c r="I24" s="5">
        <f>Reconciled_Country_Flows!N24</f>
        <v>172437673.1301938</v>
      </c>
    </row>
    <row r="25" spans="1:9">
      <c r="A25" s="3" t="s">
        <v>83</v>
      </c>
      <c r="B25" s="3" t="s">
        <v>84</v>
      </c>
      <c r="C25" s="4">
        <f>Reconciled_Country_Flows!C25</f>
        <v>5.5401662049861496E-3</v>
      </c>
      <c r="D25" s="5">
        <f>Reconciled_Country_Flows!D25</f>
        <v>164004986.1495845</v>
      </c>
      <c r="E25" s="5">
        <f>Reconciled_Country_Flows!F25</f>
        <v>174443213.29639885</v>
      </c>
      <c r="F25" s="5">
        <f>Reconciled_Country_Flows!H25</f>
        <v>156968421.05263141</v>
      </c>
      <c r="G25" s="5">
        <f>Reconciled_Country_Flows!J25</f>
        <v>108211080.33240981</v>
      </c>
      <c r="H25" s="5">
        <f>Reconciled_Country_Flows!L25</f>
        <v>163762326.86980605</v>
      </c>
      <c r="I25" s="5">
        <f>Reconciled_Country_Flows!N25</f>
        <v>229916897.50692508</v>
      </c>
    </row>
    <row r="26" spans="1:9">
      <c r="A26" s="3" t="s">
        <v>85</v>
      </c>
      <c r="B26" s="3" t="s">
        <v>86</v>
      </c>
      <c r="C26" s="4">
        <f>Reconciled_Country_Flows!C26</f>
        <v>6.9252077562326868E-3</v>
      </c>
      <c r="D26" s="5">
        <f>Reconciled_Country_Flows!D26</f>
        <v>205006232.68698061</v>
      </c>
      <c r="E26" s="5">
        <f>Reconciled_Country_Flows!F26</f>
        <v>218054016.62049857</v>
      </c>
      <c r="F26" s="5">
        <f>Reconciled_Country_Flows!H26</f>
        <v>196210526.31578928</v>
      </c>
      <c r="G26" s="5">
        <f>Reconciled_Country_Flows!J26</f>
        <v>135263850.41551226</v>
      </c>
      <c r="H26" s="5">
        <f>Reconciled_Country_Flows!L26</f>
        <v>204702908.58725753</v>
      </c>
      <c r="I26" s="5">
        <f>Reconciled_Country_Flows!N26</f>
        <v>287396121.88365638</v>
      </c>
    </row>
    <row r="27" spans="1:9">
      <c r="A27" s="3" t="s">
        <v>87</v>
      </c>
      <c r="B27" s="3" t="s">
        <v>88</v>
      </c>
      <c r="C27" s="4">
        <f>Reconciled_Country_Flows!C27</f>
        <v>2.7700831024930748E-3</v>
      </c>
      <c r="D27" s="5">
        <f>Reconciled_Country_Flows!D27</f>
        <v>82002493.074792251</v>
      </c>
      <c r="E27" s="5">
        <f>Reconciled_Country_Flows!F27</f>
        <v>87221606.648199424</v>
      </c>
      <c r="F27" s="5">
        <f>Reconciled_Country_Flows!H27</f>
        <v>78484210.526315704</v>
      </c>
      <c r="G27" s="5">
        <f>Reconciled_Country_Flows!J27</f>
        <v>54105540.166204907</v>
      </c>
      <c r="H27" s="5">
        <f>Reconciled_Country_Flows!L27</f>
        <v>81881163.434903026</v>
      </c>
      <c r="I27" s="5">
        <f>Reconciled_Country_Flows!N27</f>
        <v>114958448.75346254</v>
      </c>
    </row>
    <row r="28" spans="1:9">
      <c r="A28" s="3" t="s">
        <v>89</v>
      </c>
      <c r="B28" s="3" t="s">
        <v>90</v>
      </c>
      <c r="C28" s="4">
        <f>Reconciled_Country_Flows!C28</f>
        <v>5.5401662049861496E-3</v>
      </c>
      <c r="D28" s="5">
        <f>Reconciled_Country_Flows!D28</f>
        <v>164004986.1495845</v>
      </c>
      <c r="E28" s="5">
        <f>Reconciled_Country_Flows!F28</f>
        <v>174443213.29639885</v>
      </c>
      <c r="F28" s="5">
        <f>Reconciled_Country_Flows!H28</f>
        <v>156968421.05263141</v>
      </c>
      <c r="G28" s="5">
        <f>Reconciled_Country_Flows!J28</f>
        <v>108211080.33240981</v>
      </c>
      <c r="H28" s="5">
        <f>Reconciled_Country_Flows!L28</f>
        <v>163762326.86980605</v>
      </c>
      <c r="I28" s="5">
        <f>Reconciled_Country_Flows!N28</f>
        <v>229916897.50692508</v>
      </c>
    </row>
    <row r="29" spans="1:9">
      <c r="A29" s="3" t="s">
        <v>91</v>
      </c>
      <c r="B29" s="3" t="s">
        <v>92</v>
      </c>
      <c r="C29" s="4">
        <f>Reconciled_Country_Flows!C29</f>
        <v>4.1551246537396124E-3</v>
      </c>
      <c r="D29" s="5">
        <f>Reconciled_Country_Flows!D29</f>
        <v>123003739.61218837</v>
      </c>
      <c r="E29" s="5">
        <f>Reconciled_Country_Flows!F29</f>
        <v>130832409.97229914</v>
      </c>
      <c r="F29" s="5">
        <f>Reconciled_Country_Flows!H29</f>
        <v>117726315.78947356</v>
      </c>
      <c r="G29" s="5">
        <f>Reconciled_Country_Flows!J29</f>
        <v>81158310.249307364</v>
      </c>
      <c r="H29" s="5">
        <f>Reconciled_Country_Flows!L29</f>
        <v>122821745.15235452</v>
      </c>
      <c r="I29" s="5">
        <f>Reconciled_Country_Flows!N29</f>
        <v>172437673.1301938</v>
      </c>
    </row>
    <row r="30" spans="1:9">
      <c r="A30" s="3" t="s">
        <v>93</v>
      </c>
      <c r="B30" s="3" t="s">
        <v>94</v>
      </c>
      <c r="C30" s="4">
        <f>Reconciled_Country_Flows!C30</f>
        <v>5.5401662049861496E-3</v>
      </c>
      <c r="D30" s="5">
        <f>Reconciled_Country_Flows!D30</f>
        <v>164004986.1495845</v>
      </c>
      <c r="E30" s="5">
        <f>Reconciled_Country_Flows!F30</f>
        <v>174443213.29639885</v>
      </c>
      <c r="F30" s="5">
        <f>Reconciled_Country_Flows!H30</f>
        <v>156968421.05263141</v>
      </c>
      <c r="G30" s="5">
        <f>Reconciled_Country_Flows!J30</f>
        <v>108211080.33240981</v>
      </c>
      <c r="H30" s="5">
        <f>Reconciled_Country_Flows!L30</f>
        <v>163762326.86980605</v>
      </c>
      <c r="I30" s="5">
        <f>Reconciled_Country_Flows!N30</f>
        <v>229916897.50692508</v>
      </c>
    </row>
    <row r="31" spans="1:9">
      <c r="A31" s="3" t="s">
        <v>95</v>
      </c>
      <c r="B31" s="3" t="s">
        <v>96</v>
      </c>
      <c r="C31" s="4">
        <f>Reconciled_Country_Flows!C31</f>
        <v>5.5401662049861496E-3</v>
      </c>
      <c r="D31" s="5">
        <f>Reconciled_Country_Flows!D31</f>
        <v>164004986.1495845</v>
      </c>
      <c r="E31" s="5">
        <f>Reconciled_Country_Flows!F31</f>
        <v>174443213.29639885</v>
      </c>
      <c r="F31" s="5">
        <f>Reconciled_Country_Flows!H31</f>
        <v>156968421.05263141</v>
      </c>
      <c r="G31" s="5">
        <f>Reconciled_Country_Flows!J31</f>
        <v>108211080.33240981</v>
      </c>
      <c r="H31" s="5">
        <f>Reconciled_Country_Flows!L31</f>
        <v>163762326.86980605</v>
      </c>
      <c r="I31" s="5">
        <f>Reconciled_Country_Flows!N31</f>
        <v>229916897.50692508</v>
      </c>
    </row>
    <row r="32" spans="1:9">
      <c r="A32" s="3" t="s">
        <v>97</v>
      </c>
      <c r="B32" s="3" t="s">
        <v>98</v>
      </c>
      <c r="C32" s="4">
        <f>Reconciled_Country_Flows!C32</f>
        <v>2.7700831024930748E-3</v>
      </c>
      <c r="D32" s="5">
        <f>Reconciled_Country_Flows!D32</f>
        <v>82002493.074792251</v>
      </c>
      <c r="E32" s="5">
        <f>Reconciled_Country_Flows!F32</f>
        <v>87221606.648199424</v>
      </c>
      <c r="F32" s="5">
        <f>Reconciled_Country_Flows!H32</f>
        <v>78484210.526315704</v>
      </c>
      <c r="G32" s="5">
        <f>Reconciled_Country_Flows!J32</f>
        <v>54105540.166204907</v>
      </c>
      <c r="H32" s="5">
        <f>Reconciled_Country_Flows!L32</f>
        <v>81881163.434903026</v>
      </c>
      <c r="I32" s="5">
        <f>Reconciled_Country_Flows!N32</f>
        <v>114958448.75346254</v>
      </c>
    </row>
    <row r="33" spans="1:9">
      <c r="A33" s="3" t="s">
        <v>99</v>
      </c>
      <c r="B33" s="3" t="s">
        <v>100</v>
      </c>
      <c r="C33" s="4">
        <f>Reconciled_Country_Flows!C33</f>
        <v>4.1551246537396124E-3</v>
      </c>
      <c r="D33" s="5">
        <f>Reconciled_Country_Flows!D33</f>
        <v>123003739.61218837</v>
      </c>
      <c r="E33" s="5">
        <f>Reconciled_Country_Flows!F33</f>
        <v>130832409.97229914</v>
      </c>
      <c r="F33" s="5">
        <f>Reconciled_Country_Flows!H33</f>
        <v>117726315.78947356</v>
      </c>
      <c r="G33" s="5">
        <f>Reconciled_Country_Flows!J33</f>
        <v>81158310.249307364</v>
      </c>
      <c r="H33" s="5">
        <f>Reconciled_Country_Flows!L33</f>
        <v>122821745.15235452</v>
      </c>
      <c r="I33" s="5">
        <f>Reconciled_Country_Flows!N33</f>
        <v>172437673.1301938</v>
      </c>
    </row>
    <row r="34" spans="1:9">
      <c r="A34" s="3" t="s">
        <v>101</v>
      </c>
      <c r="B34" s="3" t="s">
        <v>102</v>
      </c>
      <c r="C34" s="4">
        <f>Reconciled_Country_Flows!C34</f>
        <v>6.9252077562326868E-3</v>
      </c>
      <c r="D34" s="5">
        <f>Reconciled_Country_Flows!D34</f>
        <v>205006232.68698061</v>
      </c>
      <c r="E34" s="5">
        <f>Reconciled_Country_Flows!F34</f>
        <v>218054016.62049857</v>
      </c>
      <c r="F34" s="5">
        <f>Reconciled_Country_Flows!H34</f>
        <v>196210526.31578928</v>
      </c>
      <c r="G34" s="5">
        <f>Reconciled_Country_Flows!J34</f>
        <v>135263850.41551226</v>
      </c>
      <c r="H34" s="5">
        <f>Reconciled_Country_Flows!L34</f>
        <v>204702908.58725753</v>
      </c>
      <c r="I34" s="5">
        <f>Reconciled_Country_Flows!N34</f>
        <v>287396121.88365638</v>
      </c>
    </row>
    <row r="35" spans="1:9">
      <c r="A35" s="3" t="s">
        <v>103</v>
      </c>
      <c r="B35" s="3" t="s">
        <v>104</v>
      </c>
      <c r="C35" s="4">
        <f>Reconciled_Country_Flows!C35</f>
        <v>4.1551246537396124E-3</v>
      </c>
      <c r="D35" s="5">
        <f>Reconciled_Country_Flows!D35</f>
        <v>123003739.61218837</v>
      </c>
      <c r="E35" s="5">
        <f>Reconciled_Country_Flows!F35</f>
        <v>130832409.97229914</v>
      </c>
      <c r="F35" s="5">
        <f>Reconciled_Country_Flows!H35</f>
        <v>117726315.78947356</v>
      </c>
      <c r="G35" s="5">
        <f>Reconciled_Country_Flows!J35</f>
        <v>81158310.249307364</v>
      </c>
      <c r="H35" s="5">
        <f>Reconciled_Country_Flows!L35</f>
        <v>122821745.15235452</v>
      </c>
      <c r="I35" s="5">
        <f>Reconciled_Country_Flows!N35</f>
        <v>172437673.1301938</v>
      </c>
    </row>
    <row r="36" spans="1:9">
      <c r="A36" s="3" t="s">
        <v>105</v>
      </c>
      <c r="B36" s="3" t="s">
        <v>106</v>
      </c>
      <c r="C36" s="4">
        <f>Reconciled_Country_Flows!C36</f>
        <v>2.7700831024930748E-3</v>
      </c>
      <c r="D36" s="5">
        <f>Reconciled_Country_Flows!D36</f>
        <v>82002493.074792251</v>
      </c>
      <c r="E36" s="5">
        <f>Reconciled_Country_Flows!F36</f>
        <v>87221606.648199424</v>
      </c>
      <c r="F36" s="5">
        <f>Reconciled_Country_Flows!H36</f>
        <v>78484210.526315704</v>
      </c>
      <c r="G36" s="5">
        <f>Reconciled_Country_Flows!J36</f>
        <v>54105540.166204907</v>
      </c>
      <c r="H36" s="5">
        <f>Reconciled_Country_Flows!L36</f>
        <v>81881163.434903026</v>
      </c>
      <c r="I36" s="5">
        <f>Reconciled_Country_Flows!N36</f>
        <v>114958448.75346254</v>
      </c>
    </row>
    <row r="37" spans="1:9">
      <c r="A37" s="3" t="s">
        <v>107</v>
      </c>
      <c r="B37" s="3" t="s">
        <v>108</v>
      </c>
      <c r="C37" s="4">
        <f>Reconciled_Country_Flows!C37</f>
        <v>5.5401662049861496E-3</v>
      </c>
      <c r="D37" s="5">
        <f>Reconciled_Country_Flows!D37</f>
        <v>164004986.1495845</v>
      </c>
      <c r="E37" s="5">
        <f>Reconciled_Country_Flows!F37</f>
        <v>174443213.29639885</v>
      </c>
      <c r="F37" s="5">
        <f>Reconciled_Country_Flows!H37</f>
        <v>156968421.05263141</v>
      </c>
      <c r="G37" s="5">
        <f>Reconciled_Country_Flows!J37</f>
        <v>108211080.33240981</v>
      </c>
      <c r="H37" s="5">
        <f>Reconciled_Country_Flows!L37</f>
        <v>163762326.86980605</v>
      </c>
      <c r="I37" s="5">
        <f>Reconciled_Country_Flows!N37</f>
        <v>229916897.50692508</v>
      </c>
    </row>
    <row r="38" spans="1:9">
      <c r="A38" s="3" t="s">
        <v>109</v>
      </c>
      <c r="B38" s="3" t="s">
        <v>110</v>
      </c>
      <c r="C38" s="4">
        <f>Reconciled_Country_Flows!C38</f>
        <v>4.1551246537396124E-3</v>
      </c>
      <c r="D38" s="5">
        <f>Reconciled_Country_Flows!D38</f>
        <v>123003739.61218837</v>
      </c>
      <c r="E38" s="5">
        <f>Reconciled_Country_Flows!F38</f>
        <v>130832409.97229914</v>
      </c>
      <c r="F38" s="5">
        <f>Reconciled_Country_Flows!H38</f>
        <v>117726315.78947356</v>
      </c>
      <c r="G38" s="5">
        <f>Reconciled_Country_Flows!J38</f>
        <v>81158310.249307364</v>
      </c>
      <c r="H38" s="5">
        <f>Reconciled_Country_Flows!L38</f>
        <v>122821745.15235452</v>
      </c>
      <c r="I38" s="5">
        <f>Reconciled_Country_Flows!N38</f>
        <v>172437673.1301938</v>
      </c>
    </row>
    <row r="39" spans="1:9">
      <c r="A39" s="3" t="s">
        <v>111</v>
      </c>
      <c r="B39" s="3" t="s">
        <v>112</v>
      </c>
      <c r="C39" s="4">
        <f>Reconciled_Country_Flows!C39</f>
        <v>2.7700831024930748E-3</v>
      </c>
      <c r="D39" s="5">
        <f>Reconciled_Country_Flows!D39</f>
        <v>82002493.074792251</v>
      </c>
      <c r="E39" s="5">
        <f>Reconciled_Country_Flows!F39</f>
        <v>87221606.648199424</v>
      </c>
      <c r="F39" s="5">
        <f>Reconciled_Country_Flows!H39</f>
        <v>78484210.526315704</v>
      </c>
      <c r="G39" s="5">
        <f>Reconciled_Country_Flows!J39</f>
        <v>54105540.166204907</v>
      </c>
      <c r="H39" s="5">
        <f>Reconciled_Country_Flows!L39</f>
        <v>81881163.434903026</v>
      </c>
      <c r="I39" s="5">
        <f>Reconciled_Country_Flows!N39</f>
        <v>114958448.75346254</v>
      </c>
    </row>
    <row r="40" spans="1:9">
      <c r="A40" s="3" t="s">
        <v>113</v>
      </c>
      <c r="B40" s="3" t="s">
        <v>114</v>
      </c>
      <c r="C40" s="4">
        <f>Reconciled_Country_Flows!C40</f>
        <v>2.7700831024930748E-3</v>
      </c>
      <c r="D40" s="5">
        <f>Reconciled_Country_Flows!D40</f>
        <v>82002493.074792251</v>
      </c>
      <c r="E40" s="5">
        <f>Reconciled_Country_Flows!F40</f>
        <v>87221606.648199424</v>
      </c>
      <c r="F40" s="5">
        <f>Reconciled_Country_Flows!H40</f>
        <v>78484210.526315704</v>
      </c>
      <c r="G40" s="5">
        <f>Reconciled_Country_Flows!J40</f>
        <v>54105540.166204907</v>
      </c>
      <c r="H40" s="5">
        <f>Reconciled_Country_Flows!L40</f>
        <v>81881163.434903026</v>
      </c>
      <c r="I40" s="5">
        <f>Reconciled_Country_Flows!N40</f>
        <v>114958448.75346254</v>
      </c>
    </row>
    <row r="41" spans="1:9">
      <c r="A41" s="3" t="s">
        <v>115</v>
      </c>
      <c r="B41" s="3" t="s">
        <v>116</v>
      </c>
      <c r="C41" s="4">
        <f>Reconciled_Country_Flows!C41</f>
        <v>2.7700831024930748E-3</v>
      </c>
      <c r="D41" s="5">
        <f>Reconciled_Country_Flows!D41</f>
        <v>82002493.074792251</v>
      </c>
      <c r="E41" s="5">
        <f>Reconciled_Country_Flows!F41</f>
        <v>87221606.648199424</v>
      </c>
      <c r="F41" s="5">
        <f>Reconciled_Country_Flows!H41</f>
        <v>78484210.526315704</v>
      </c>
      <c r="G41" s="5">
        <f>Reconciled_Country_Flows!J41</f>
        <v>54105540.166204907</v>
      </c>
      <c r="H41" s="5">
        <f>Reconciled_Country_Flows!L41</f>
        <v>81881163.434903026</v>
      </c>
      <c r="I41" s="5">
        <f>Reconciled_Country_Flows!N41</f>
        <v>114958448.75346254</v>
      </c>
    </row>
    <row r="42" spans="1:9">
      <c r="A42" s="3" t="s">
        <v>117</v>
      </c>
      <c r="B42" s="3" t="s">
        <v>118</v>
      </c>
      <c r="C42" s="4">
        <f>Reconciled_Country_Flows!C42</f>
        <v>2.7700831024930748E-3</v>
      </c>
      <c r="D42" s="5">
        <f>Reconciled_Country_Flows!D42</f>
        <v>82002493.074792251</v>
      </c>
      <c r="E42" s="5">
        <f>Reconciled_Country_Flows!F42</f>
        <v>87221606.648199424</v>
      </c>
      <c r="F42" s="5">
        <f>Reconciled_Country_Flows!H42</f>
        <v>78484210.526315704</v>
      </c>
      <c r="G42" s="5">
        <f>Reconciled_Country_Flows!J42</f>
        <v>54105540.166204907</v>
      </c>
      <c r="H42" s="5">
        <f>Reconciled_Country_Flows!L42</f>
        <v>81881163.434903026</v>
      </c>
      <c r="I42" s="5">
        <f>Reconciled_Country_Flows!N42</f>
        <v>114958448.75346254</v>
      </c>
    </row>
    <row r="43" spans="1:9">
      <c r="A43" s="3" t="s">
        <v>119</v>
      </c>
      <c r="B43" s="3" t="s">
        <v>120</v>
      </c>
      <c r="C43" s="4">
        <f>Reconciled_Country_Flows!C43</f>
        <v>2.7700831024930748E-3</v>
      </c>
      <c r="D43" s="5">
        <f>Reconciled_Country_Flows!D43</f>
        <v>82002493.074792251</v>
      </c>
      <c r="E43" s="5">
        <f>Reconciled_Country_Flows!F43</f>
        <v>87221606.648199424</v>
      </c>
      <c r="F43" s="5">
        <f>Reconciled_Country_Flows!H43</f>
        <v>78484210.526315704</v>
      </c>
      <c r="G43" s="5">
        <f>Reconciled_Country_Flows!J43</f>
        <v>54105540.166204907</v>
      </c>
      <c r="H43" s="5">
        <f>Reconciled_Country_Flows!L43</f>
        <v>81881163.434903026</v>
      </c>
      <c r="I43" s="5">
        <f>Reconciled_Country_Flows!N43</f>
        <v>114958448.75346254</v>
      </c>
    </row>
    <row r="44" spans="1:9">
      <c r="A44" s="3" t="s">
        <v>121</v>
      </c>
      <c r="B44" s="3" t="s">
        <v>122</v>
      </c>
      <c r="C44" s="4">
        <f>Reconciled_Country_Flows!C44</f>
        <v>4.1551246537396124E-3</v>
      </c>
      <c r="D44" s="5">
        <f>Reconciled_Country_Flows!D44</f>
        <v>123003739.61218837</v>
      </c>
      <c r="E44" s="5">
        <f>Reconciled_Country_Flows!F44</f>
        <v>130832409.97229914</v>
      </c>
      <c r="F44" s="5">
        <f>Reconciled_Country_Flows!H44</f>
        <v>117726315.78947356</v>
      </c>
      <c r="G44" s="5">
        <f>Reconciled_Country_Flows!J44</f>
        <v>81158310.249307364</v>
      </c>
      <c r="H44" s="5">
        <f>Reconciled_Country_Flows!L44</f>
        <v>122821745.15235452</v>
      </c>
      <c r="I44" s="5">
        <f>Reconciled_Country_Flows!N44</f>
        <v>172437673.1301938</v>
      </c>
    </row>
    <row r="45" spans="1:9">
      <c r="A45" s="3" t="s">
        <v>123</v>
      </c>
      <c r="B45" s="3" t="s">
        <v>124</v>
      </c>
      <c r="C45" s="4">
        <f>Reconciled_Country_Flows!C45</f>
        <v>2.7700831024930748E-3</v>
      </c>
      <c r="D45" s="5">
        <f>Reconciled_Country_Flows!D45</f>
        <v>82002493.074792251</v>
      </c>
      <c r="E45" s="5">
        <f>Reconciled_Country_Flows!F45</f>
        <v>87221606.648199424</v>
      </c>
      <c r="F45" s="5">
        <f>Reconciled_Country_Flows!H45</f>
        <v>78484210.526315704</v>
      </c>
      <c r="G45" s="5">
        <f>Reconciled_Country_Flows!J45</f>
        <v>54105540.166204907</v>
      </c>
      <c r="H45" s="5">
        <f>Reconciled_Country_Flows!L45</f>
        <v>81881163.434903026</v>
      </c>
      <c r="I45" s="5">
        <f>Reconciled_Country_Flows!N45</f>
        <v>114958448.75346254</v>
      </c>
    </row>
    <row r="46" spans="1:9">
      <c r="A46" s="3" t="s">
        <v>125</v>
      </c>
      <c r="B46" s="3" t="s">
        <v>126</v>
      </c>
      <c r="C46" s="4">
        <f>Reconciled_Country_Flows!C46</f>
        <v>2.7700831024930748E-3</v>
      </c>
      <c r="D46" s="5">
        <f>Reconciled_Country_Flows!D46</f>
        <v>82002493.074792251</v>
      </c>
      <c r="E46" s="5">
        <f>Reconciled_Country_Flows!F46</f>
        <v>87221606.648199424</v>
      </c>
      <c r="F46" s="5">
        <f>Reconciled_Country_Flows!H46</f>
        <v>78484210.526315704</v>
      </c>
      <c r="G46" s="5">
        <f>Reconciled_Country_Flows!J46</f>
        <v>54105540.166204907</v>
      </c>
      <c r="H46" s="5">
        <f>Reconciled_Country_Flows!L46</f>
        <v>81881163.434903026</v>
      </c>
      <c r="I46" s="5">
        <f>Reconciled_Country_Flows!N46</f>
        <v>114958448.75346254</v>
      </c>
    </row>
    <row r="47" spans="1:9">
      <c r="A47" s="3" t="s">
        <v>127</v>
      </c>
      <c r="B47" s="3" t="s">
        <v>128</v>
      </c>
      <c r="C47" s="4">
        <f>Reconciled_Country_Flows!C47</f>
        <v>2.7700831024930748E-3</v>
      </c>
      <c r="D47" s="5">
        <f>Reconciled_Country_Flows!D47</f>
        <v>82002493.074792251</v>
      </c>
      <c r="E47" s="5">
        <f>Reconciled_Country_Flows!F47</f>
        <v>87221606.648199424</v>
      </c>
      <c r="F47" s="5">
        <f>Reconciled_Country_Flows!H47</f>
        <v>78484210.526315704</v>
      </c>
      <c r="G47" s="5">
        <f>Reconciled_Country_Flows!J47</f>
        <v>54105540.166204907</v>
      </c>
      <c r="H47" s="5">
        <f>Reconciled_Country_Flows!L47</f>
        <v>81881163.434903026</v>
      </c>
      <c r="I47" s="5">
        <f>Reconciled_Country_Flows!N47</f>
        <v>114958448.75346254</v>
      </c>
    </row>
    <row r="48" spans="1:9">
      <c r="A48" s="3" t="s">
        <v>129</v>
      </c>
      <c r="B48" s="3" t="s">
        <v>130</v>
      </c>
      <c r="C48" s="4">
        <f>Reconciled_Country_Flows!C48</f>
        <v>2.7700831024930748E-3</v>
      </c>
      <c r="D48" s="5">
        <f>Reconciled_Country_Flows!D48</f>
        <v>82002493.074792251</v>
      </c>
      <c r="E48" s="5">
        <f>Reconciled_Country_Flows!F48</f>
        <v>87221606.648199424</v>
      </c>
      <c r="F48" s="5">
        <f>Reconciled_Country_Flows!H48</f>
        <v>78484210.526315704</v>
      </c>
      <c r="G48" s="5">
        <f>Reconciled_Country_Flows!J48</f>
        <v>54105540.166204907</v>
      </c>
      <c r="H48" s="5">
        <f>Reconciled_Country_Flows!L48</f>
        <v>81881163.434903026</v>
      </c>
      <c r="I48" s="5">
        <f>Reconciled_Country_Flows!N48</f>
        <v>114958448.75346254</v>
      </c>
    </row>
    <row r="49" spans="1:9">
      <c r="A49" s="3" t="s">
        <v>131</v>
      </c>
      <c r="B49" s="3" t="s">
        <v>132</v>
      </c>
      <c r="C49" s="4">
        <f>Reconciled_Country_Flows!C49</f>
        <v>1.3850415512465374E-3</v>
      </c>
      <c r="D49" s="5">
        <f>Reconciled_Country_Flows!D49</f>
        <v>41001246.537396125</v>
      </c>
      <c r="E49" s="5">
        <f>Reconciled_Country_Flows!F49</f>
        <v>43610803.324099712</v>
      </c>
      <c r="F49" s="5">
        <f>Reconciled_Country_Flows!H49</f>
        <v>39242105.263157852</v>
      </c>
      <c r="G49" s="5">
        <f>Reconciled_Country_Flows!J49</f>
        <v>27052770.083102454</v>
      </c>
      <c r="H49" s="5">
        <f>Reconciled_Country_Flows!L49</f>
        <v>40940581.717451513</v>
      </c>
      <c r="I49" s="5">
        <f>Reconciled_Country_Flows!N49</f>
        <v>57479224.376731269</v>
      </c>
    </row>
    <row r="50" spans="1:9">
      <c r="A50" s="3" t="s">
        <v>133</v>
      </c>
      <c r="B50" s="3" t="s">
        <v>134</v>
      </c>
      <c r="C50" s="4">
        <f>Reconciled_Country_Flows!C50</f>
        <v>1.3850415512465374E-3</v>
      </c>
      <c r="D50" s="5">
        <f>Reconciled_Country_Flows!D50</f>
        <v>41001246.537396125</v>
      </c>
      <c r="E50" s="5">
        <f>Reconciled_Country_Flows!F50</f>
        <v>43610803.324099712</v>
      </c>
      <c r="F50" s="5">
        <f>Reconciled_Country_Flows!H50</f>
        <v>39242105.263157852</v>
      </c>
      <c r="G50" s="5">
        <f>Reconciled_Country_Flows!J50</f>
        <v>27052770.083102454</v>
      </c>
      <c r="H50" s="5">
        <f>Reconciled_Country_Flows!L50</f>
        <v>40940581.717451513</v>
      </c>
      <c r="I50" s="5">
        <f>Reconciled_Country_Flows!N50</f>
        <v>57479224.376731269</v>
      </c>
    </row>
    <row r="51" spans="1:9">
      <c r="A51" s="3" t="s">
        <v>135</v>
      </c>
      <c r="B51" s="3" t="s">
        <v>136</v>
      </c>
      <c r="C51" s="4">
        <f>Reconciled_Country_Flows!C51</f>
        <v>1.3850415512465374E-3</v>
      </c>
      <c r="D51" s="5">
        <f>Reconciled_Country_Flows!D51</f>
        <v>41001246.537396125</v>
      </c>
      <c r="E51" s="5">
        <f>Reconciled_Country_Flows!F51</f>
        <v>43610803.324099712</v>
      </c>
      <c r="F51" s="5">
        <f>Reconciled_Country_Flows!H51</f>
        <v>39242105.263157852</v>
      </c>
      <c r="G51" s="5">
        <f>Reconciled_Country_Flows!J51</f>
        <v>27052770.083102454</v>
      </c>
      <c r="H51" s="5">
        <f>Reconciled_Country_Flows!L51</f>
        <v>40940581.717451513</v>
      </c>
      <c r="I51" s="5">
        <f>Reconciled_Country_Flows!N51</f>
        <v>57479224.376731269</v>
      </c>
    </row>
    <row r="52" spans="1:9">
      <c r="A52" s="3" t="s">
        <v>137</v>
      </c>
      <c r="B52" s="3" t="s">
        <v>138</v>
      </c>
      <c r="C52" s="4">
        <f>Reconciled_Country_Flows!C52</f>
        <v>2.7700831024930748E-3</v>
      </c>
      <c r="D52" s="5">
        <f>Reconciled_Country_Flows!D52</f>
        <v>82002493.074792251</v>
      </c>
      <c r="E52" s="5">
        <f>Reconciled_Country_Flows!F52</f>
        <v>87221606.648199424</v>
      </c>
      <c r="F52" s="5">
        <f>Reconciled_Country_Flows!H52</f>
        <v>78484210.526315704</v>
      </c>
      <c r="G52" s="5">
        <f>Reconciled_Country_Flows!J52</f>
        <v>54105540.166204907</v>
      </c>
      <c r="H52" s="5">
        <f>Reconciled_Country_Flows!L52</f>
        <v>81881163.434903026</v>
      </c>
      <c r="I52" s="5">
        <f>Reconciled_Country_Flows!N52</f>
        <v>114958448.75346254</v>
      </c>
    </row>
    <row r="53" spans="1:9">
      <c r="A53" s="3" t="s">
        <v>139</v>
      </c>
      <c r="B53" s="3" t="s">
        <v>140</v>
      </c>
      <c r="C53" s="4">
        <f>Reconciled_Country_Flows!C53</f>
        <v>2.7700831024930748E-3</v>
      </c>
      <c r="D53" s="5">
        <f>Reconciled_Country_Flows!D53</f>
        <v>82002493.074792251</v>
      </c>
      <c r="E53" s="5">
        <f>Reconciled_Country_Flows!F53</f>
        <v>87221606.648199424</v>
      </c>
      <c r="F53" s="5">
        <f>Reconciled_Country_Flows!H53</f>
        <v>78484210.526315704</v>
      </c>
      <c r="G53" s="5">
        <f>Reconciled_Country_Flows!J53</f>
        <v>54105540.166204907</v>
      </c>
      <c r="H53" s="5">
        <f>Reconciled_Country_Flows!L53</f>
        <v>81881163.434903026</v>
      </c>
      <c r="I53" s="5">
        <f>Reconciled_Country_Flows!N53</f>
        <v>114958448.75346254</v>
      </c>
    </row>
    <row r="54" spans="1:9">
      <c r="A54" s="3" t="s">
        <v>141</v>
      </c>
      <c r="B54" s="3" t="s">
        <v>142</v>
      </c>
      <c r="C54" s="4">
        <f>Reconciled_Country_Flows!C54</f>
        <v>1.3850415512465374E-3</v>
      </c>
      <c r="D54" s="5">
        <f>Reconciled_Country_Flows!D54</f>
        <v>41001246.537396125</v>
      </c>
      <c r="E54" s="5">
        <f>Reconciled_Country_Flows!F54</f>
        <v>43610803.324099712</v>
      </c>
      <c r="F54" s="5">
        <f>Reconciled_Country_Flows!H54</f>
        <v>39242105.263157852</v>
      </c>
      <c r="G54" s="5">
        <f>Reconciled_Country_Flows!J54</f>
        <v>27052770.083102454</v>
      </c>
      <c r="H54" s="5">
        <f>Reconciled_Country_Flows!L54</f>
        <v>40940581.717451513</v>
      </c>
      <c r="I54" s="5">
        <f>Reconciled_Country_Flows!N54</f>
        <v>57479224.376731269</v>
      </c>
    </row>
    <row r="55" spans="1:9">
      <c r="A55" s="3" t="s">
        <v>143</v>
      </c>
      <c r="B55" s="3" t="s">
        <v>144</v>
      </c>
      <c r="C55" s="4">
        <f>Reconciled_Country_Flows!C55</f>
        <v>2.4930747922437674E-2</v>
      </c>
      <c r="D55" s="5">
        <f>Reconciled_Country_Flows!D55</f>
        <v>738022437.67313027</v>
      </c>
      <c r="E55" s="5">
        <f>Reconciled_Country_Flows!F55</f>
        <v>784994459.83379483</v>
      </c>
      <c r="F55" s="5">
        <f>Reconciled_Country_Flows!H55</f>
        <v>706357894.73684144</v>
      </c>
      <c r="G55" s="5">
        <f>Reconciled_Country_Flows!J55</f>
        <v>486949861.49584424</v>
      </c>
      <c r="H55" s="5">
        <f>Reconciled_Country_Flows!L55</f>
        <v>736930470.91412711</v>
      </c>
      <c r="I55" s="5">
        <f>Reconciled_Country_Flows!N55</f>
        <v>1034626038.7811629</v>
      </c>
    </row>
    <row r="56" spans="1:9">
      <c r="A56" s="3" t="s">
        <v>145</v>
      </c>
      <c r="B56" s="3" t="s">
        <v>146</v>
      </c>
      <c r="C56" s="4">
        <f t="shared" ref="C56:I56" si="0">SUM(C2:C55)</f>
        <v>0.99999999999999911</v>
      </c>
      <c r="D56" s="5">
        <f t="shared" si="0"/>
        <v>29602900000</v>
      </c>
      <c r="E56" s="5">
        <f t="shared" si="0"/>
        <v>31487000000.000004</v>
      </c>
      <c r="F56" s="5">
        <f t="shared" si="0"/>
        <v>28332800000.000008</v>
      </c>
      <c r="G56" s="5">
        <f t="shared" si="0"/>
        <v>19532099999.999985</v>
      </c>
      <c r="H56" s="5">
        <f t="shared" si="0"/>
        <v>29559099999.999985</v>
      </c>
      <c r="I56" s="5">
        <f t="shared" si="0"/>
        <v>41500000000.000038</v>
      </c>
    </row>
    <row r="58" spans="1:9">
      <c r="A58" s="6" t="s">
        <v>147</v>
      </c>
    </row>
    <row r="59" spans="1:9">
      <c r="A59" s="7" t="s">
        <v>148</v>
      </c>
    </row>
    <row r="60" spans="1:9">
      <c r="A60" s="7" t="s">
        <v>149</v>
      </c>
    </row>
    <row r="61" spans="1:9">
      <c r="A61" s="7" t="s">
        <v>150</v>
      </c>
    </row>
    <row r="62" spans="1:9">
      <c r="A62" s="7" t="s">
        <v>151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"/>
  <sheetViews>
    <sheetView workbookViewId="0"/>
  </sheetViews>
  <sheetFormatPr baseColWidth="10" defaultColWidth="8.83203125" defaultRowHeight="16"/>
  <cols>
    <col min="1" max="1" width="22" customWidth="1"/>
    <col min="2" max="2" width="34" customWidth="1"/>
    <col min="3" max="3" width="68" customWidth="1"/>
    <col min="4" max="4" width="44" customWidth="1"/>
  </cols>
  <sheetData>
    <row r="1" spans="1:4" ht="17">
      <c r="A1" s="23" t="s">
        <v>152</v>
      </c>
      <c r="B1" s="23" t="s">
        <v>153</v>
      </c>
      <c r="C1" s="23" t="s">
        <v>154</v>
      </c>
      <c r="D1" s="23" t="s">
        <v>155</v>
      </c>
    </row>
    <row r="2" spans="1:4" ht="34">
      <c r="A2" s="8" t="s">
        <v>156</v>
      </c>
      <c r="B2" s="8" t="s">
        <v>157</v>
      </c>
      <c r="C2" s="8" t="s">
        <v>158</v>
      </c>
      <c r="D2" s="8" t="s">
        <v>159</v>
      </c>
    </row>
    <row r="3" spans="1:4" ht="17">
      <c r="A3" s="8" t="s">
        <v>156</v>
      </c>
      <c r="B3" s="8" t="s">
        <v>160</v>
      </c>
      <c r="C3" s="8" t="s">
        <v>161</v>
      </c>
      <c r="D3" s="8" t="s">
        <v>162</v>
      </c>
    </row>
    <row r="4" spans="1:4" ht="34">
      <c r="A4" s="8" t="s">
        <v>163</v>
      </c>
      <c r="B4" s="8" t="s">
        <v>164</v>
      </c>
      <c r="C4" s="8" t="s">
        <v>165</v>
      </c>
      <c r="D4" s="8" t="s">
        <v>166</v>
      </c>
    </row>
    <row r="5" spans="1:4" ht="34">
      <c r="A5" s="8" t="s">
        <v>167</v>
      </c>
      <c r="B5" s="8" t="s">
        <v>168</v>
      </c>
      <c r="C5" s="8" t="s">
        <v>169</v>
      </c>
      <c r="D5" s="8" t="s">
        <v>170</v>
      </c>
    </row>
    <row r="6" spans="1:4" ht="34">
      <c r="A6" s="8" t="s">
        <v>171</v>
      </c>
      <c r="B6" s="8" t="s">
        <v>172</v>
      </c>
      <c r="C6" s="8" t="s">
        <v>173</v>
      </c>
      <c r="D6" s="8" t="s">
        <v>174</v>
      </c>
    </row>
    <row r="7" spans="1:4">
      <c r="A7" s="8"/>
      <c r="B7" s="8"/>
      <c r="C7" s="8"/>
      <c r="D7" s="8"/>
    </row>
    <row r="8" spans="1:4" ht="34">
      <c r="A8" s="8" t="s">
        <v>175</v>
      </c>
      <c r="B8" s="8" t="s">
        <v>176</v>
      </c>
      <c r="C8" s="8" t="s">
        <v>177</v>
      </c>
      <c r="D8" s="8" t="s">
        <v>178</v>
      </c>
    </row>
    <row r="9" spans="1:4" ht="34">
      <c r="A9" s="8" t="s">
        <v>179</v>
      </c>
      <c r="B9" s="8" t="s">
        <v>180</v>
      </c>
      <c r="C9" s="8" t="s">
        <v>181</v>
      </c>
      <c r="D9" s="8" t="s">
        <v>182</v>
      </c>
    </row>
    <row r="10" spans="1:4" ht="51">
      <c r="A10" s="8" t="s">
        <v>183</v>
      </c>
      <c r="B10" s="8" t="s">
        <v>184</v>
      </c>
      <c r="C10" s="8" t="s">
        <v>185</v>
      </c>
      <c r="D10" s="8" t="s">
        <v>186</v>
      </c>
    </row>
    <row r="11" spans="1:4" ht="34">
      <c r="A11" s="8" t="s">
        <v>183</v>
      </c>
      <c r="B11" s="8" t="s">
        <v>187</v>
      </c>
      <c r="C11" s="8" t="s">
        <v>188</v>
      </c>
      <c r="D11" s="8" t="s">
        <v>189</v>
      </c>
    </row>
    <row r="12" spans="1:4" ht="34">
      <c r="A12" s="8" t="s">
        <v>183</v>
      </c>
      <c r="B12" s="8" t="s">
        <v>190</v>
      </c>
      <c r="C12" s="8" t="s">
        <v>191</v>
      </c>
      <c r="D12" s="8" t="s">
        <v>192</v>
      </c>
    </row>
    <row r="13" spans="1:4" ht="17">
      <c r="A13" s="8" t="s">
        <v>183</v>
      </c>
      <c r="B13" s="8" t="s">
        <v>193</v>
      </c>
      <c r="C13" s="8" t="s">
        <v>158</v>
      </c>
      <c r="D13" s="8" t="s">
        <v>194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23"/>
  <sheetViews>
    <sheetView workbookViewId="0"/>
  </sheetViews>
  <sheetFormatPr baseColWidth="10" defaultColWidth="8.83203125" defaultRowHeight="16"/>
  <cols>
    <col min="1" max="1" width="28" customWidth="1"/>
    <col min="2" max="3" width="9" customWidth="1"/>
    <col min="4" max="6" width="14" customWidth="1"/>
    <col min="7" max="7" width="11" customWidth="1"/>
    <col min="8" max="10" width="14" customWidth="1"/>
    <col min="11" max="11" width="11" customWidth="1"/>
    <col min="12" max="14" width="14" customWidth="1"/>
    <col min="15" max="15" width="11" customWidth="1"/>
    <col min="16" max="18" width="14" customWidth="1"/>
    <col min="19" max="19" width="11" customWidth="1"/>
    <col min="20" max="22" width="14" customWidth="1"/>
    <col min="23" max="23" width="11" customWidth="1"/>
    <col min="24" max="26" width="14" customWidth="1"/>
    <col min="27" max="27" width="11" customWidth="1"/>
    <col min="28" max="28" width="22" customWidth="1"/>
  </cols>
  <sheetData>
    <row r="1" spans="1:28" ht="34">
      <c r="A1" s="9" t="s">
        <v>28</v>
      </c>
      <c r="B1" s="9" t="s">
        <v>29</v>
      </c>
      <c r="C1" s="9" t="s">
        <v>195</v>
      </c>
      <c r="D1" s="9" t="s">
        <v>196</v>
      </c>
      <c r="E1" s="9" t="s">
        <v>197</v>
      </c>
      <c r="F1" s="9" t="s">
        <v>198</v>
      </c>
      <c r="G1" s="9" t="s">
        <v>199</v>
      </c>
      <c r="H1" s="9" t="s">
        <v>200</v>
      </c>
      <c r="I1" s="9" t="s">
        <v>201</v>
      </c>
      <c r="J1" s="9" t="s">
        <v>202</v>
      </c>
      <c r="K1" s="9" t="s">
        <v>203</v>
      </c>
      <c r="L1" s="9" t="s">
        <v>204</v>
      </c>
      <c r="M1" s="9" t="s">
        <v>205</v>
      </c>
      <c r="N1" s="9" t="s">
        <v>206</v>
      </c>
      <c r="O1" s="9" t="s">
        <v>207</v>
      </c>
      <c r="P1" s="9" t="s">
        <v>208</v>
      </c>
      <c r="Q1" s="9" t="s">
        <v>209</v>
      </c>
      <c r="R1" s="9" t="s">
        <v>210</v>
      </c>
      <c r="S1" s="9" t="s">
        <v>211</v>
      </c>
      <c r="T1" s="9" t="s">
        <v>212</v>
      </c>
      <c r="U1" s="9" t="s">
        <v>213</v>
      </c>
      <c r="V1" s="9" t="s">
        <v>214</v>
      </c>
      <c r="W1" s="9" t="s">
        <v>215</v>
      </c>
      <c r="X1" s="9" t="s">
        <v>216</v>
      </c>
      <c r="Y1" s="9" t="s">
        <v>217</v>
      </c>
      <c r="Z1" s="9" t="s">
        <v>218</v>
      </c>
      <c r="AA1" s="9" t="s">
        <v>219</v>
      </c>
      <c r="AB1" s="9" t="s">
        <v>220</v>
      </c>
    </row>
    <row r="2" spans="1:28">
      <c r="A2" s="3" t="s">
        <v>37</v>
      </c>
      <c r="B2" s="3" t="s">
        <v>38</v>
      </c>
      <c r="C2" s="4">
        <v>0.34</v>
      </c>
      <c r="D2" s="5">
        <v>10064986000</v>
      </c>
      <c r="E2" s="5">
        <v>9058487400</v>
      </c>
      <c r="F2" s="5">
        <v>11071484600</v>
      </c>
      <c r="G2" s="10">
        <v>0.1</v>
      </c>
      <c r="H2" s="5">
        <v>10705580000</v>
      </c>
      <c r="I2" s="5">
        <v>9635022000</v>
      </c>
      <c r="J2" s="5">
        <v>11776138000</v>
      </c>
      <c r="K2" s="10">
        <v>0.1</v>
      </c>
      <c r="L2" s="5">
        <v>9633152000</v>
      </c>
      <c r="M2" s="5">
        <v>8669836800</v>
      </c>
      <c r="N2" s="5">
        <v>10596467200</v>
      </c>
      <c r="O2" s="10">
        <v>0.1</v>
      </c>
      <c r="P2" s="5">
        <v>6640914000.000001</v>
      </c>
      <c r="Q2" s="5">
        <v>5976822600.000001</v>
      </c>
      <c r="R2" s="5">
        <v>7305005400.0000019</v>
      </c>
      <c r="S2" s="10">
        <v>0.1</v>
      </c>
      <c r="T2" s="5">
        <v>10050094000</v>
      </c>
      <c r="U2" s="5">
        <v>9045084600</v>
      </c>
      <c r="V2" s="5">
        <v>11055103400</v>
      </c>
      <c r="W2" s="10">
        <v>0.1</v>
      </c>
      <c r="X2" s="5">
        <v>12988000000</v>
      </c>
      <c r="Y2" s="5">
        <v>11689200000</v>
      </c>
      <c r="Z2" s="5">
        <v>14286800000</v>
      </c>
      <c r="AA2" s="10">
        <v>0.1</v>
      </c>
      <c r="AB2" s="3" t="s">
        <v>221</v>
      </c>
    </row>
    <row r="3" spans="1:28">
      <c r="A3" s="3" t="s">
        <v>39</v>
      </c>
      <c r="B3" s="3" t="s">
        <v>40</v>
      </c>
      <c r="C3" s="4">
        <v>0.22</v>
      </c>
      <c r="D3" s="5">
        <v>6512638000</v>
      </c>
      <c r="E3" s="5">
        <v>5861374200</v>
      </c>
      <c r="F3" s="5">
        <v>7163901800.000001</v>
      </c>
      <c r="G3" s="10">
        <v>0.1</v>
      </c>
      <c r="H3" s="5">
        <v>6927140000</v>
      </c>
      <c r="I3" s="5">
        <v>6234426000</v>
      </c>
      <c r="J3" s="5">
        <v>7619854000.000001</v>
      </c>
      <c r="K3" s="10">
        <v>0.1</v>
      </c>
      <c r="L3" s="5">
        <v>6233216000</v>
      </c>
      <c r="M3" s="5">
        <v>5609894400</v>
      </c>
      <c r="N3" s="5">
        <v>6856537600.000001</v>
      </c>
      <c r="O3" s="10">
        <v>0.1</v>
      </c>
      <c r="P3" s="5">
        <v>4297062000</v>
      </c>
      <c r="Q3" s="5">
        <v>3867355800</v>
      </c>
      <c r="R3" s="5">
        <v>4726768200</v>
      </c>
      <c r="S3" s="10">
        <v>0.1</v>
      </c>
      <c r="T3" s="5">
        <v>6503002000</v>
      </c>
      <c r="U3" s="5">
        <v>5852701800</v>
      </c>
      <c r="V3" s="5">
        <v>7153302200.000001</v>
      </c>
      <c r="W3" s="10">
        <v>0.1</v>
      </c>
      <c r="X3" s="5">
        <v>8404000000</v>
      </c>
      <c r="Y3" s="5">
        <v>7563600000</v>
      </c>
      <c r="Z3" s="5">
        <v>9244400000</v>
      </c>
      <c r="AA3" s="10">
        <v>0.1</v>
      </c>
      <c r="AB3" s="3" t="s">
        <v>221</v>
      </c>
    </row>
    <row r="4" spans="1:28">
      <c r="A4" s="3" t="s">
        <v>41</v>
      </c>
      <c r="B4" s="3" t="s">
        <v>42</v>
      </c>
      <c r="C4" s="4">
        <v>0.09</v>
      </c>
      <c r="D4" s="5">
        <v>2664261000</v>
      </c>
      <c r="E4" s="5">
        <v>2397834900</v>
      </c>
      <c r="F4" s="5">
        <v>2930687100</v>
      </c>
      <c r="G4" s="10">
        <v>0.1</v>
      </c>
      <c r="H4" s="5">
        <v>2833830000</v>
      </c>
      <c r="I4" s="5">
        <v>2550447000</v>
      </c>
      <c r="J4" s="5">
        <v>3117213000</v>
      </c>
      <c r="K4" s="10">
        <v>0.1</v>
      </c>
      <c r="L4" s="5">
        <v>2549952000</v>
      </c>
      <c r="M4" s="5">
        <v>2294956800</v>
      </c>
      <c r="N4" s="5">
        <v>2804947200</v>
      </c>
      <c r="O4" s="10">
        <v>0.1</v>
      </c>
      <c r="P4" s="5">
        <v>1757889000</v>
      </c>
      <c r="Q4" s="5">
        <v>1582100100</v>
      </c>
      <c r="R4" s="5">
        <v>1933677900</v>
      </c>
      <c r="S4" s="10">
        <v>0.1</v>
      </c>
      <c r="T4" s="5">
        <v>2660319000</v>
      </c>
      <c r="U4" s="5">
        <v>2394287100</v>
      </c>
      <c r="V4" s="5">
        <v>2926350900</v>
      </c>
      <c r="W4" s="10">
        <v>0.1</v>
      </c>
      <c r="X4" s="5">
        <v>3438000000</v>
      </c>
      <c r="Y4" s="5">
        <v>3094200000</v>
      </c>
      <c r="Z4" s="5">
        <v>3781800000</v>
      </c>
      <c r="AA4" s="10">
        <v>0.1</v>
      </c>
      <c r="AB4" s="3" t="s">
        <v>221</v>
      </c>
    </row>
    <row r="5" spans="1:28">
      <c r="A5" s="3" t="s">
        <v>51</v>
      </c>
      <c r="B5" s="3" t="s">
        <v>52</v>
      </c>
      <c r="C5" s="4">
        <v>7.0000000000000007E-2</v>
      </c>
      <c r="D5" s="5">
        <v>2072203000</v>
      </c>
      <c r="E5" s="5">
        <v>1699206460</v>
      </c>
      <c r="F5" s="5">
        <v>2445199540</v>
      </c>
      <c r="G5" s="10">
        <v>0.18</v>
      </c>
      <c r="H5" s="5">
        <v>2204090000</v>
      </c>
      <c r="I5" s="5">
        <v>1807353800</v>
      </c>
      <c r="J5" s="5">
        <v>2600826200</v>
      </c>
      <c r="K5" s="10">
        <v>0.18</v>
      </c>
      <c r="L5" s="5">
        <v>1983296000</v>
      </c>
      <c r="M5" s="5">
        <v>1626302720</v>
      </c>
      <c r="N5" s="5">
        <v>2340289280</v>
      </c>
      <c r="O5" s="10">
        <v>0.18</v>
      </c>
      <c r="P5" s="5">
        <v>1367247000</v>
      </c>
      <c r="Q5" s="5">
        <v>1121142540</v>
      </c>
      <c r="R5" s="5">
        <v>1613351460</v>
      </c>
      <c r="S5" s="10">
        <v>0.18</v>
      </c>
      <c r="T5" s="5">
        <v>2069137000</v>
      </c>
      <c r="U5" s="5">
        <v>1696692340</v>
      </c>
      <c r="V5" s="5">
        <v>2441581660</v>
      </c>
      <c r="W5" s="10">
        <v>0.18</v>
      </c>
      <c r="X5" s="5">
        <v>2674000000</v>
      </c>
      <c r="Y5" s="5">
        <v>2192680000</v>
      </c>
      <c r="Z5" s="5">
        <v>3155320000</v>
      </c>
      <c r="AA5" s="10">
        <v>0.18</v>
      </c>
      <c r="AB5" s="3" t="s">
        <v>222</v>
      </c>
    </row>
    <row r="6" spans="1:28">
      <c r="A6" s="3" t="s">
        <v>49</v>
      </c>
      <c r="B6" s="3" t="s">
        <v>50</v>
      </c>
      <c r="C6" s="4">
        <v>0.05</v>
      </c>
      <c r="D6" s="5">
        <v>1480145000</v>
      </c>
      <c r="E6" s="5">
        <v>1213718900</v>
      </c>
      <c r="F6" s="5">
        <v>1746571100</v>
      </c>
      <c r="G6" s="10">
        <v>0.18</v>
      </c>
      <c r="H6" s="5">
        <v>1574350000</v>
      </c>
      <c r="I6" s="5">
        <v>1290967000</v>
      </c>
      <c r="J6" s="5">
        <v>1857733000</v>
      </c>
      <c r="K6" s="10">
        <v>0.18</v>
      </c>
      <c r="L6" s="5">
        <v>1416640000</v>
      </c>
      <c r="M6" s="5">
        <v>1161644800</v>
      </c>
      <c r="N6" s="5">
        <v>1671635200</v>
      </c>
      <c r="O6" s="10">
        <v>0.18</v>
      </c>
      <c r="P6" s="5">
        <v>976605000</v>
      </c>
      <c r="Q6" s="5">
        <v>800816100.00000012</v>
      </c>
      <c r="R6" s="5">
        <v>1152393900</v>
      </c>
      <c r="S6" s="10">
        <v>0.18</v>
      </c>
      <c r="T6" s="5">
        <v>1477955000</v>
      </c>
      <c r="U6" s="5">
        <v>1211923100</v>
      </c>
      <c r="V6" s="5">
        <v>1743986900</v>
      </c>
      <c r="W6" s="10">
        <v>0.18</v>
      </c>
      <c r="X6" s="5">
        <v>1910000000</v>
      </c>
      <c r="Y6" s="5">
        <v>1566200000</v>
      </c>
      <c r="Z6" s="5">
        <v>2253800000</v>
      </c>
      <c r="AA6" s="10">
        <v>0.18</v>
      </c>
      <c r="AB6" s="3" t="s">
        <v>222</v>
      </c>
    </row>
    <row r="7" spans="1:28">
      <c r="A7" s="3" t="s">
        <v>43</v>
      </c>
      <c r="B7" s="3" t="s">
        <v>44</v>
      </c>
      <c r="C7" s="4">
        <v>0.04</v>
      </c>
      <c r="D7" s="5">
        <v>1184116000</v>
      </c>
      <c r="E7" s="5">
        <v>1065704400</v>
      </c>
      <c r="F7" s="5">
        <v>1302527600</v>
      </c>
      <c r="G7" s="10">
        <v>0.1</v>
      </c>
      <c r="H7" s="5">
        <v>1259480000</v>
      </c>
      <c r="I7" s="5">
        <v>1133532000</v>
      </c>
      <c r="J7" s="5">
        <v>1385428000</v>
      </c>
      <c r="K7" s="10">
        <v>0.1</v>
      </c>
      <c r="L7" s="5">
        <v>1133312000</v>
      </c>
      <c r="M7" s="5">
        <v>1019980800</v>
      </c>
      <c r="N7" s="5">
        <v>1246643200</v>
      </c>
      <c r="O7" s="10">
        <v>0.1</v>
      </c>
      <c r="P7" s="5">
        <v>781284000</v>
      </c>
      <c r="Q7" s="5">
        <v>703155600</v>
      </c>
      <c r="R7" s="5">
        <v>859412400.00000012</v>
      </c>
      <c r="S7" s="10">
        <v>0.1</v>
      </c>
      <c r="T7" s="5">
        <v>1182364000</v>
      </c>
      <c r="U7" s="5">
        <v>1064127600</v>
      </c>
      <c r="V7" s="5">
        <v>1300600400</v>
      </c>
      <c r="W7" s="10">
        <v>0.1</v>
      </c>
      <c r="X7" s="5">
        <v>1528000000</v>
      </c>
      <c r="Y7" s="5">
        <v>1375200000</v>
      </c>
      <c r="Z7" s="5">
        <v>1680800000</v>
      </c>
      <c r="AA7" s="10">
        <v>0.1</v>
      </c>
      <c r="AB7" s="3" t="s">
        <v>221</v>
      </c>
    </row>
    <row r="8" spans="1:28">
      <c r="A8" s="3" t="s">
        <v>45</v>
      </c>
      <c r="B8" s="3" t="s">
        <v>46</v>
      </c>
      <c r="C8" s="4">
        <v>0.03</v>
      </c>
      <c r="D8" s="5">
        <v>888087000</v>
      </c>
      <c r="E8" s="5">
        <v>799278300</v>
      </c>
      <c r="F8" s="5">
        <v>976895700.00000012</v>
      </c>
      <c r="G8" s="10">
        <v>0.1</v>
      </c>
      <c r="H8" s="5">
        <v>944610000</v>
      </c>
      <c r="I8" s="5">
        <v>850149000</v>
      </c>
      <c r="J8" s="5">
        <v>1039071000</v>
      </c>
      <c r="K8" s="10">
        <v>0.1</v>
      </c>
      <c r="L8" s="5">
        <v>849984000</v>
      </c>
      <c r="M8" s="5">
        <v>764985600</v>
      </c>
      <c r="N8" s="5">
        <v>934982400.00000012</v>
      </c>
      <c r="O8" s="10">
        <v>0.1</v>
      </c>
      <c r="P8" s="5">
        <v>585963000</v>
      </c>
      <c r="Q8" s="5">
        <v>527366700</v>
      </c>
      <c r="R8" s="5">
        <v>644559300</v>
      </c>
      <c r="S8" s="10">
        <v>0.1</v>
      </c>
      <c r="T8" s="5">
        <v>886773000</v>
      </c>
      <c r="U8" s="5">
        <v>798095700</v>
      </c>
      <c r="V8" s="5">
        <v>975450300.00000012</v>
      </c>
      <c r="W8" s="10">
        <v>0.1</v>
      </c>
      <c r="X8" s="5">
        <v>1146000000</v>
      </c>
      <c r="Y8" s="5">
        <v>1031400000</v>
      </c>
      <c r="Z8" s="5">
        <v>1260600000</v>
      </c>
      <c r="AA8" s="10">
        <v>0.1</v>
      </c>
      <c r="AB8" s="3" t="s">
        <v>221</v>
      </c>
    </row>
    <row r="9" spans="1:28">
      <c r="A9" s="3" t="s">
        <v>47</v>
      </c>
      <c r="B9" s="3" t="s">
        <v>48</v>
      </c>
      <c r="C9" s="4">
        <v>0.02</v>
      </c>
      <c r="D9" s="5">
        <v>592058000</v>
      </c>
      <c r="E9" s="5">
        <v>532852200</v>
      </c>
      <c r="F9" s="5">
        <v>651263800</v>
      </c>
      <c r="G9" s="10">
        <v>0.1</v>
      </c>
      <c r="H9" s="5">
        <v>629740000</v>
      </c>
      <c r="I9" s="5">
        <v>566766000</v>
      </c>
      <c r="J9" s="5">
        <v>692714000</v>
      </c>
      <c r="K9" s="10">
        <v>0.1</v>
      </c>
      <c r="L9" s="5">
        <v>566656000</v>
      </c>
      <c r="M9" s="5">
        <v>509990400</v>
      </c>
      <c r="N9" s="5">
        <v>623321600</v>
      </c>
      <c r="O9" s="10">
        <v>0.1</v>
      </c>
      <c r="P9" s="5">
        <v>390642000</v>
      </c>
      <c r="Q9" s="5">
        <v>351577800</v>
      </c>
      <c r="R9" s="5">
        <v>429706200.00000012</v>
      </c>
      <c r="S9" s="10">
        <v>0.1</v>
      </c>
      <c r="T9" s="5">
        <v>591182000</v>
      </c>
      <c r="U9" s="5">
        <v>532063800</v>
      </c>
      <c r="V9" s="5">
        <v>650300200</v>
      </c>
      <c r="W9" s="10">
        <v>0.1</v>
      </c>
      <c r="X9" s="5">
        <v>764000000</v>
      </c>
      <c r="Y9" s="5">
        <v>687600000</v>
      </c>
      <c r="Z9" s="5">
        <v>840400000.00000012</v>
      </c>
      <c r="AA9" s="10">
        <v>0.1</v>
      </c>
      <c r="AB9" s="3" t="s">
        <v>221</v>
      </c>
    </row>
    <row r="10" spans="1:28">
      <c r="A10" s="3" t="s">
        <v>53</v>
      </c>
      <c r="B10" s="3" t="s">
        <v>54</v>
      </c>
      <c r="C10" s="4">
        <v>0.02</v>
      </c>
      <c r="D10" s="5">
        <v>592058000</v>
      </c>
      <c r="E10" s="5">
        <v>485487560.00000012</v>
      </c>
      <c r="F10" s="5">
        <v>698628440</v>
      </c>
      <c r="G10" s="10">
        <v>0.18</v>
      </c>
      <c r="H10" s="5">
        <v>629740000</v>
      </c>
      <c r="I10" s="5">
        <v>516386800.00000012</v>
      </c>
      <c r="J10" s="5">
        <v>743093200</v>
      </c>
      <c r="K10" s="10">
        <v>0.18</v>
      </c>
      <c r="L10" s="5">
        <v>566656000</v>
      </c>
      <c r="M10" s="5">
        <v>464657920.00000012</v>
      </c>
      <c r="N10" s="5">
        <v>668654080</v>
      </c>
      <c r="O10" s="10">
        <v>0.18</v>
      </c>
      <c r="P10" s="5">
        <v>390642000</v>
      </c>
      <c r="Q10" s="5">
        <v>320326440</v>
      </c>
      <c r="R10" s="5">
        <v>460957560</v>
      </c>
      <c r="S10" s="10">
        <v>0.18</v>
      </c>
      <c r="T10" s="5">
        <v>591182000</v>
      </c>
      <c r="U10" s="5">
        <v>484769240.00000012</v>
      </c>
      <c r="V10" s="5">
        <v>697594760</v>
      </c>
      <c r="W10" s="10">
        <v>0.18</v>
      </c>
      <c r="X10" s="5">
        <v>764000000</v>
      </c>
      <c r="Y10" s="5">
        <v>626480000</v>
      </c>
      <c r="Z10" s="5">
        <v>901520000</v>
      </c>
      <c r="AA10" s="10">
        <v>0.18</v>
      </c>
      <c r="AB10" s="3" t="s">
        <v>222</v>
      </c>
    </row>
    <row r="11" spans="1:28">
      <c r="A11" s="3" t="s">
        <v>55</v>
      </c>
      <c r="B11" s="3" t="s">
        <v>56</v>
      </c>
      <c r="C11" s="4">
        <v>0.02</v>
      </c>
      <c r="D11" s="5">
        <v>592058000</v>
      </c>
      <c r="E11" s="5">
        <v>485487560.00000012</v>
      </c>
      <c r="F11" s="5">
        <v>698628440</v>
      </c>
      <c r="G11" s="10">
        <v>0.18</v>
      </c>
      <c r="H11" s="5">
        <v>629740000</v>
      </c>
      <c r="I11" s="5">
        <v>516386800.00000012</v>
      </c>
      <c r="J11" s="5">
        <v>743093200</v>
      </c>
      <c r="K11" s="10">
        <v>0.18</v>
      </c>
      <c r="L11" s="5">
        <v>566656000</v>
      </c>
      <c r="M11" s="5">
        <v>464657920.00000012</v>
      </c>
      <c r="N11" s="5">
        <v>668654080</v>
      </c>
      <c r="O11" s="10">
        <v>0.18</v>
      </c>
      <c r="P11" s="5">
        <v>390642000</v>
      </c>
      <c r="Q11" s="5">
        <v>320326440</v>
      </c>
      <c r="R11" s="5">
        <v>460957560</v>
      </c>
      <c r="S11" s="10">
        <v>0.18</v>
      </c>
      <c r="T11" s="5">
        <v>591182000</v>
      </c>
      <c r="U11" s="5">
        <v>484769240.00000012</v>
      </c>
      <c r="V11" s="5">
        <v>697594760</v>
      </c>
      <c r="W11" s="10">
        <v>0.18</v>
      </c>
      <c r="X11" s="5">
        <v>764000000</v>
      </c>
      <c r="Y11" s="5">
        <v>626480000</v>
      </c>
      <c r="Z11" s="5">
        <v>901520000</v>
      </c>
      <c r="AA11" s="10">
        <v>0.18</v>
      </c>
      <c r="AB11" s="3" t="s">
        <v>222</v>
      </c>
    </row>
    <row r="12" spans="1:28">
      <c r="A12" s="3" t="s">
        <v>57</v>
      </c>
      <c r="B12" s="3" t="s">
        <v>58</v>
      </c>
      <c r="C12" s="4">
        <v>1.4999999999999999E-2</v>
      </c>
      <c r="D12" s="5">
        <v>444043500</v>
      </c>
      <c r="E12" s="5">
        <v>364115670</v>
      </c>
      <c r="F12" s="5">
        <v>523971330</v>
      </c>
      <c r="G12" s="10">
        <v>0.18</v>
      </c>
      <c r="H12" s="5">
        <v>472305000</v>
      </c>
      <c r="I12" s="5">
        <v>387290100</v>
      </c>
      <c r="J12" s="5">
        <v>557319900</v>
      </c>
      <c r="K12" s="10">
        <v>0.18</v>
      </c>
      <c r="L12" s="5">
        <v>424992000</v>
      </c>
      <c r="M12" s="5">
        <v>348493440</v>
      </c>
      <c r="N12" s="5">
        <v>501490560</v>
      </c>
      <c r="O12" s="10">
        <v>0.18</v>
      </c>
      <c r="P12" s="5">
        <v>292981500</v>
      </c>
      <c r="Q12" s="5">
        <v>240244830</v>
      </c>
      <c r="R12" s="5">
        <v>345718170</v>
      </c>
      <c r="S12" s="10">
        <v>0.18</v>
      </c>
      <c r="T12" s="5">
        <v>443386500</v>
      </c>
      <c r="U12" s="5">
        <v>363576930</v>
      </c>
      <c r="V12" s="5">
        <v>523196070</v>
      </c>
      <c r="W12" s="10">
        <v>0.18</v>
      </c>
      <c r="X12" s="5">
        <v>573000000</v>
      </c>
      <c r="Y12" s="5">
        <v>469860000.00000012</v>
      </c>
      <c r="Z12" s="5">
        <v>676140000</v>
      </c>
      <c r="AA12" s="10">
        <v>0.18</v>
      </c>
      <c r="AB12" s="3" t="s">
        <v>222</v>
      </c>
    </row>
    <row r="13" spans="1:28">
      <c r="A13" s="3" t="s">
        <v>59</v>
      </c>
      <c r="B13" s="3" t="s">
        <v>60</v>
      </c>
      <c r="C13" s="4">
        <v>0.01</v>
      </c>
      <c r="D13" s="5">
        <v>296029000</v>
      </c>
      <c r="E13" s="5">
        <v>242743780</v>
      </c>
      <c r="F13" s="5">
        <v>349314220</v>
      </c>
      <c r="G13" s="10">
        <v>0.18</v>
      </c>
      <c r="H13" s="5">
        <v>314870000</v>
      </c>
      <c r="I13" s="5">
        <v>258193400</v>
      </c>
      <c r="J13" s="5">
        <v>371546600</v>
      </c>
      <c r="K13" s="10">
        <v>0.18</v>
      </c>
      <c r="L13" s="5">
        <v>283328000</v>
      </c>
      <c r="M13" s="5">
        <v>232328960</v>
      </c>
      <c r="N13" s="5">
        <v>334327040</v>
      </c>
      <c r="O13" s="10">
        <v>0.18</v>
      </c>
      <c r="P13" s="5">
        <v>195321000</v>
      </c>
      <c r="Q13" s="5">
        <v>160163220</v>
      </c>
      <c r="R13" s="5">
        <v>230478780</v>
      </c>
      <c r="S13" s="10">
        <v>0.18</v>
      </c>
      <c r="T13" s="5">
        <v>295591000</v>
      </c>
      <c r="U13" s="5">
        <v>242384620</v>
      </c>
      <c r="V13" s="5">
        <v>348797380</v>
      </c>
      <c r="W13" s="10">
        <v>0.18</v>
      </c>
      <c r="X13" s="5">
        <v>382000000</v>
      </c>
      <c r="Y13" s="5">
        <v>313240000</v>
      </c>
      <c r="Z13" s="5">
        <v>450760000</v>
      </c>
      <c r="AA13" s="10">
        <v>0.18</v>
      </c>
      <c r="AB13" s="3" t="s">
        <v>222</v>
      </c>
    </row>
    <row r="14" spans="1:28">
      <c r="A14" s="3" t="s">
        <v>61</v>
      </c>
      <c r="B14" s="3" t="s">
        <v>62</v>
      </c>
      <c r="C14" s="4">
        <v>0.01</v>
      </c>
      <c r="D14" s="5">
        <v>296029000</v>
      </c>
      <c r="E14" s="5">
        <v>242743780</v>
      </c>
      <c r="F14" s="5">
        <v>349314220</v>
      </c>
      <c r="G14" s="10">
        <v>0.18</v>
      </c>
      <c r="H14" s="5">
        <v>314870000</v>
      </c>
      <c r="I14" s="5">
        <v>258193400</v>
      </c>
      <c r="J14" s="5">
        <v>371546600</v>
      </c>
      <c r="K14" s="10">
        <v>0.18</v>
      </c>
      <c r="L14" s="5">
        <v>283328000</v>
      </c>
      <c r="M14" s="5">
        <v>232328960</v>
      </c>
      <c r="N14" s="5">
        <v>334327040</v>
      </c>
      <c r="O14" s="10">
        <v>0.18</v>
      </c>
      <c r="P14" s="5">
        <v>195321000</v>
      </c>
      <c r="Q14" s="5">
        <v>160163220</v>
      </c>
      <c r="R14" s="5">
        <v>230478780</v>
      </c>
      <c r="S14" s="10">
        <v>0.18</v>
      </c>
      <c r="T14" s="5">
        <v>295591000</v>
      </c>
      <c r="U14" s="5">
        <v>242384620</v>
      </c>
      <c r="V14" s="5">
        <v>348797380</v>
      </c>
      <c r="W14" s="10">
        <v>0.18</v>
      </c>
      <c r="X14" s="5">
        <v>382000000</v>
      </c>
      <c r="Y14" s="5">
        <v>313240000</v>
      </c>
      <c r="Z14" s="5">
        <v>450760000</v>
      </c>
      <c r="AA14" s="10">
        <v>0.18</v>
      </c>
      <c r="AB14" s="3" t="s">
        <v>222</v>
      </c>
    </row>
    <row r="15" spans="1:28">
      <c r="A15" s="3" t="s">
        <v>63</v>
      </c>
      <c r="B15" s="3" t="s">
        <v>64</v>
      </c>
      <c r="C15" s="4">
        <v>5.0000000000000001E-3</v>
      </c>
      <c r="D15" s="5">
        <v>148014500</v>
      </c>
      <c r="E15" s="5">
        <v>121371890</v>
      </c>
      <c r="F15" s="5">
        <v>174657110</v>
      </c>
      <c r="G15" s="10">
        <v>0.18</v>
      </c>
      <c r="H15" s="5">
        <v>157435000</v>
      </c>
      <c r="I15" s="5">
        <v>129096700</v>
      </c>
      <c r="J15" s="5">
        <v>185773300</v>
      </c>
      <c r="K15" s="10">
        <v>0.18</v>
      </c>
      <c r="L15" s="5">
        <v>141664000</v>
      </c>
      <c r="M15" s="5">
        <v>116164480</v>
      </c>
      <c r="N15" s="5">
        <v>167163520</v>
      </c>
      <c r="O15" s="10">
        <v>0.18</v>
      </c>
      <c r="P15" s="5">
        <v>97660500</v>
      </c>
      <c r="Q15" s="5">
        <v>80081610</v>
      </c>
      <c r="R15" s="5">
        <v>115239390</v>
      </c>
      <c r="S15" s="10">
        <v>0.18</v>
      </c>
      <c r="T15" s="5">
        <v>147795500</v>
      </c>
      <c r="U15" s="5">
        <v>121192310</v>
      </c>
      <c r="V15" s="5">
        <v>174398690</v>
      </c>
      <c r="W15" s="10">
        <v>0.18</v>
      </c>
      <c r="X15" s="5">
        <v>191000000</v>
      </c>
      <c r="Y15" s="5">
        <v>156620000</v>
      </c>
      <c r="Z15" s="5">
        <v>225380000</v>
      </c>
      <c r="AA15" s="10">
        <v>0.18</v>
      </c>
      <c r="AB15" s="3" t="s">
        <v>222</v>
      </c>
    </row>
    <row r="16" spans="1:28">
      <c r="A16" s="3" t="s">
        <v>223</v>
      </c>
      <c r="B16" s="3" t="s">
        <v>224</v>
      </c>
      <c r="C16" s="4">
        <v>0.14499999999999999</v>
      </c>
      <c r="D16" s="5">
        <v>4292420500</v>
      </c>
      <c r="E16" s="5">
        <v>3219315375</v>
      </c>
      <c r="F16" s="5">
        <v>5365525625</v>
      </c>
      <c r="G16" s="10">
        <v>0.25</v>
      </c>
      <c r="H16" s="5">
        <v>4565615000</v>
      </c>
      <c r="I16" s="5">
        <v>3424211250</v>
      </c>
      <c r="J16" s="5">
        <v>5707018750</v>
      </c>
      <c r="K16" s="10">
        <v>0.25</v>
      </c>
      <c r="L16" s="5">
        <v>4108256000</v>
      </c>
      <c r="M16" s="5">
        <v>3081192000</v>
      </c>
      <c r="N16" s="5">
        <v>5135320000</v>
      </c>
      <c r="O16" s="10">
        <v>0.25</v>
      </c>
      <c r="P16" s="5">
        <v>2832154500</v>
      </c>
      <c r="Q16" s="5">
        <v>2124115875</v>
      </c>
      <c r="R16" s="5">
        <v>3540193125</v>
      </c>
      <c r="S16" s="10">
        <v>0.25</v>
      </c>
      <c r="T16" s="5">
        <v>4286069500</v>
      </c>
      <c r="U16" s="5">
        <v>3214552125</v>
      </c>
      <c r="V16" s="5">
        <v>5357586875</v>
      </c>
      <c r="W16" s="10">
        <v>0.25</v>
      </c>
      <c r="X16" s="5">
        <v>5539000000</v>
      </c>
      <c r="Y16" s="5">
        <v>4154250000</v>
      </c>
      <c r="Z16" s="5">
        <v>6923750000</v>
      </c>
      <c r="AA16" s="10">
        <v>0.25</v>
      </c>
      <c r="AB16" s="3" t="s">
        <v>225</v>
      </c>
    </row>
    <row r="17" spans="1:28">
      <c r="A17" s="11" t="s">
        <v>145</v>
      </c>
      <c r="B17" s="11" t="s">
        <v>146</v>
      </c>
      <c r="C17" s="12">
        <v>1</v>
      </c>
      <c r="D17" s="13">
        <f>SUM(D2:D16)</f>
        <v>32119146500</v>
      </c>
      <c r="E17" s="13">
        <f>SUM(E2:E16)</f>
        <v>27789722375</v>
      </c>
      <c r="F17" s="13">
        <f>SUM(F2:F16)</f>
        <v>36448570625</v>
      </c>
      <c r="G17" s="11" t="s">
        <v>146</v>
      </c>
      <c r="H17" s="13">
        <f>SUM(H2:H16)</f>
        <v>34163395000</v>
      </c>
      <c r="I17" s="13">
        <f>SUM(I2:I16)</f>
        <v>29558421250</v>
      </c>
      <c r="J17" s="13">
        <f>SUM(J2:J16)</f>
        <v>38768368750</v>
      </c>
      <c r="K17" s="11" t="s">
        <v>146</v>
      </c>
      <c r="L17" s="13">
        <f>SUM(L2:L16)</f>
        <v>30741088000</v>
      </c>
      <c r="M17" s="13">
        <f>SUM(M2:M16)</f>
        <v>26597416000</v>
      </c>
      <c r="N17" s="13">
        <f>SUM(N2:N16)</f>
        <v>34884760000</v>
      </c>
      <c r="O17" s="11" t="s">
        <v>146</v>
      </c>
      <c r="P17" s="13">
        <f>SUM(P2:P16)</f>
        <v>21192328500</v>
      </c>
      <c r="Q17" s="13">
        <f>SUM(Q2:Q16)</f>
        <v>18335758875</v>
      </c>
      <c r="R17" s="13">
        <f>SUM(R2:R16)</f>
        <v>24048898125.000004</v>
      </c>
      <c r="S17" s="11" t="s">
        <v>146</v>
      </c>
      <c r="T17" s="13">
        <f>SUM(T2:T16)</f>
        <v>32071623500</v>
      </c>
      <c r="U17" s="13">
        <f>SUM(U2:U16)</f>
        <v>27748605125</v>
      </c>
      <c r="V17" s="13">
        <f>SUM(V2:V16)</f>
        <v>36394641875</v>
      </c>
      <c r="W17" s="11" t="s">
        <v>146</v>
      </c>
      <c r="X17" s="13">
        <f>SUM(X2:X16)</f>
        <v>41447000000</v>
      </c>
      <c r="Y17" s="13">
        <f>SUM(Y2:Y16)</f>
        <v>35860250000</v>
      </c>
      <c r="Z17" s="13">
        <f>SUM(Z2:Z16)</f>
        <v>47033750000</v>
      </c>
      <c r="AA17" s="11" t="s">
        <v>146</v>
      </c>
      <c r="AB17" s="11" t="s">
        <v>146</v>
      </c>
    </row>
    <row r="19" spans="1:28">
      <c r="A19" s="6" t="s">
        <v>226</v>
      </c>
    </row>
    <row r="20" spans="1:28">
      <c r="A20" s="7" t="s">
        <v>227</v>
      </c>
    </row>
    <row r="21" spans="1:28">
      <c r="A21" s="7" t="s">
        <v>228</v>
      </c>
    </row>
    <row r="22" spans="1:28">
      <c r="A22" s="7" t="s">
        <v>229</v>
      </c>
    </row>
    <row r="23" spans="1:28">
      <c r="A23" s="7" t="s">
        <v>230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/>
  </sheetViews>
  <sheetFormatPr baseColWidth="10" defaultColWidth="8.83203125" defaultRowHeight="16"/>
  <cols>
    <col min="1" max="1" width="10" customWidth="1"/>
    <col min="2" max="5" width="18" customWidth="1"/>
    <col min="6" max="6" width="20" customWidth="1"/>
  </cols>
  <sheetData>
    <row r="1" spans="1:7">
      <c r="A1" s="2" t="s">
        <v>231</v>
      </c>
      <c r="B1" s="2" t="s">
        <v>232</v>
      </c>
      <c r="C1" s="2" t="s">
        <v>233</v>
      </c>
      <c r="D1" s="2" t="s">
        <v>234</v>
      </c>
      <c r="E1" s="2" t="s">
        <v>235</v>
      </c>
      <c r="F1" s="2" t="s">
        <v>236</v>
      </c>
      <c r="G1" s="15" t="s">
        <v>153</v>
      </c>
    </row>
    <row r="2" spans="1:7">
      <c r="A2" s="14">
        <v>2020</v>
      </c>
      <c r="B2" s="5">
        <f>Reconciled_Country_Flows!D56</f>
        <v>29602900000</v>
      </c>
      <c r="C2" s="5">
        <f>B2*0.85</f>
        <v>25162465000</v>
      </c>
      <c r="D2" s="5">
        <f>B2*1.15</f>
        <v>34043334999.999996</v>
      </c>
      <c r="E2" s="5">
        <f t="shared" ref="E2:E7" si="0">D2-C2</f>
        <v>8880869999.9999962</v>
      </c>
      <c r="F2" s="10">
        <f t="shared" ref="F2:F7" si="1">E2/B2</f>
        <v>0.29999999999999988</v>
      </c>
      <c r="G2" t="s">
        <v>237</v>
      </c>
    </row>
    <row r="3" spans="1:7">
      <c r="A3" s="14">
        <v>2021</v>
      </c>
      <c r="B3" s="5">
        <f>Reconciled_Country_Flows!F56</f>
        <v>31487000000.000004</v>
      </c>
      <c r="C3" s="5">
        <f>B3*0.85</f>
        <v>26763950000.000004</v>
      </c>
      <c r="D3" s="5">
        <f>B3*1.15</f>
        <v>36210050000</v>
      </c>
      <c r="E3" s="5">
        <f t="shared" si="0"/>
        <v>9446099999.9999962</v>
      </c>
      <c r="F3" s="10">
        <f t="shared" si="1"/>
        <v>0.29999999999999982</v>
      </c>
      <c r="G3" t="s">
        <v>237</v>
      </c>
    </row>
    <row r="4" spans="1:7">
      <c r="A4" s="14">
        <v>2022</v>
      </c>
      <c r="B4" s="5">
        <f>Reconciled_Country_Flows!H56</f>
        <v>28332800000.000008</v>
      </c>
      <c r="C4" s="5">
        <f>B4*0.85</f>
        <v>24082880000.000008</v>
      </c>
      <c r="D4" s="5">
        <f>B4*1.15</f>
        <v>32582720000.000008</v>
      </c>
      <c r="E4" s="5">
        <f t="shared" si="0"/>
        <v>8499840000</v>
      </c>
      <c r="F4" s="10">
        <f t="shared" si="1"/>
        <v>0.29999999999999993</v>
      </c>
      <c r="G4" t="s">
        <v>237</v>
      </c>
    </row>
    <row r="5" spans="1:7">
      <c r="A5" s="14">
        <v>2023</v>
      </c>
      <c r="B5" s="5">
        <f>Reconciled_Country_Flows!J56</f>
        <v>19532099999.999985</v>
      </c>
      <c r="C5" s="5">
        <f>B5*0.85</f>
        <v>16602284999.999987</v>
      </c>
      <c r="D5" s="5">
        <f>B5*1.15</f>
        <v>22461914999.999981</v>
      </c>
      <c r="E5" s="5">
        <f t="shared" si="0"/>
        <v>5859629999.9999943</v>
      </c>
      <c r="F5" s="10">
        <f t="shared" si="1"/>
        <v>0.29999999999999993</v>
      </c>
      <c r="G5" t="s">
        <v>237</v>
      </c>
    </row>
    <row r="6" spans="1:7">
      <c r="A6" s="14">
        <v>2024</v>
      </c>
      <c r="B6" s="5">
        <f>Reconciled_Country_Flows!L56</f>
        <v>29559099999.999985</v>
      </c>
      <c r="C6" s="5">
        <f>B6*0.85</f>
        <v>25125234999.999985</v>
      </c>
      <c r="D6" s="5">
        <f>B6*1.15</f>
        <v>33992964999.999981</v>
      </c>
      <c r="E6" s="5">
        <f t="shared" si="0"/>
        <v>8867729999.9999962</v>
      </c>
      <c r="F6" s="10">
        <f t="shared" si="1"/>
        <v>0.30000000000000004</v>
      </c>
      <c r="G6" t="s">
        <v>237</v>
      </c>
    </row>
    <row r="7" spans="1:7">
      <c r="A7" s="14">
        <v>2025</v>
      </c>
      <c r="B7" s="5">
        <f>Reconciled_Country_Flows!N56</f>
        <v>41500000000.000038</v>
      </c>
      <c r="C7" s="5">
        <f>Reconciled_Country_Flows!Q56</f>
        <v>35472728531.855927</v>
      </c>
      <c r="D7" s="5">
        <f>Reconciled_Country_Flows!S56</f>
        <v>47527271468.144005</v>
      </c>
      <c r="E7" s="5">
        <f t="shared" si="0"/>
        <v>12054542936.288078</v>
      </c>
      <c r="F7" s="10">
        <f t="shared" si="1"/>
        <v>0.29047091412742332</v>
      </c>
      <c r="G7" t="s">
        <v>237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56"/>
  <sheetViews>
    <sheetView workbookViewId="0"/>
  </sheetViews>
  <sheetFormatPr baseColWidth="10" defaultColWidth="8.83203125" defaultRowHeight="16"/>
  <cols>
    <col min="1" max="1" width="24" customWidth="1"/>
    <col min="2" max="2" width="8" customWidth="1"/>
    <col min="3" max="4" width="14" customWidth="1"/>
    <col min="5" max="5" width="36" customWidth="1"/>
    <col min="6" max="6" width="44" customWidth="1"/>
    <col min="7" max="7" width="13" customWidth="1"/>
    <col min="8" max="13" width="9" customWidth="1"/>
    <col min="14" max="19" width="12" customWidth="1"/>
  </cols>
  <sheetData>
    <row r="1" spans="1:19" ht="51">
      <c r="A1" s="16" t="s">
        <v>28</v>
      </c>
      <c r="B1" s="16" t="s">
        <v>29</v>
      </c>
      <c r="C1" s="16" t="s">
        <v>238</v>
      </c>
      <c r="D1" s="16" t="s">
        <v>239</v>
      </c>
      <c r="E1" s="16" t="s">
        <v>240</v>
      </c>
      <c r="F1" s="16" t="s">
        <v>241</v>
      </c>
      <c r="G1" s="16" t="s">
        <v>242</v>
      </c>
      <c r="H1" s="16" t="s">
        <v>243</v>
      </c>
      <c r="I1" s="16" t="s">
        <v>244</v>
      </c>
      <c r="J1" s="16" t="s">
        <v>245</v>
      </c>
      <c r="K1" s="16" t="s">
        <v>246</v>
      </c>
      <c r="L1" s="16" t="s">
        <v>247</v>
      </c>
      <c r="M1" s="16" t="s">
        <v>248</v>
      </c>
      <c r="N1" s="16" t="s">
        <v>249</v>
      </c>
      <c r="O1" s="16" t="s">
        <v>250</v>
      </c>
      <c r="P1" s="16" t="s">
        <v>251</v>
      </c>
      <c r="Q1" s="16" t="s">
        <v>252</v>
      </c>
      <c r="R1" s="16" t="s">
        <v>253</v>
      </c>
      <c r="S1" s="16" t="s">
        <v>254</v>
      </c>
    </row>
    <row r="2" spans="1:19">
      <c r="A2" t="s">
        <v>37</v>
      </c>
      <c r="B2" t="s">
        <v>38</v>
      </c>
      <c r="C2" t="s">
        <v>255</v>
      </c>
      <c r="D2" t="s">
        <v>256</v>
      </c>
      <c r="E2" t="s">
        <v>257</v>
      </c>
      <c r="F2" t="s">
        <v>258</v>
      </c>
      <c r="G2">
        <v>95</v>
      </c>
      <c r="H2">
        <v>1</v>
      </c>
      <c r="I2">
        <v>1.05</v>
      </c>
      <c r="J2">
        <v>0.97</v>
      </c>
      <c r="K2">
        <v>0.86</v>
      </c>
      <c r="L2">
        <v>1.1000000000000001</v>
      </c>
      <c r="M2">
        <v>1.1599999999999999</v>
      </c>
      <c r="N2">
        <f t="shared" ref="N2:N33" si="0">G2*H2</f>
        <v>95</v>
      </c>
      <c r="O2">
        <f t="shared" ref="O2:O33" si="1">G2*I2</f>
        <v>99.75</v>
      </c>
      <c r="P2">
        <f t="shared" ref="P2:P33" si="2">G2*J2</f>
        <v>92.149999999999991</v>
      </c>
      <c r="Q2">
        <f t="shared" ref="Q2:Q33" si="3">G2*K2</f>
        <v>81.7</v>
      </c>
      <c r="R2">
        <f t="shared" ref="R2:R33" si="4">G2*L2</f>
        <v>104.50000000000001</v>
      </c>
      <c r="S2">
        <f t="shared" ref="S2:S33" si="5">G2*M2</f>
        <v>110.19999999999999</v>
      </c>
    </row>
    <row r="3" spans="1:19">
      <c r="A3" t="s">
        <v>39</v>
      </c>
      <c r="B3" t="s">
        <v>40</v>
      </c>
      <c r="C3" t="s">
        <v>255</v>
      </c>
      <c r="D3" t="s">
        <v>256</v>
      </c>
      <c r="E3" t="s">
        <v>257</v>
      </c>
      <c r="F3" t="s">
        <v>258</v>
      </c>
      <c r="G3">
        <v>88</v>
      </c>
      <c r="H3">
        <v>1</v>
      </c>
      <c r="I3">
        <v>1.05</v>
      </c>
      <c r="J3">
        <v>0.97</v>
      </c>
      <c r="K3">
        <v>0.86</v>
      </c>
      <c r="L3">
        <v>1.1000000000000001</v>
      </c>
      <c r="M3">
        <v>1.1599999999999999</v>
      </c>
      <c r="N3">
        <f t="shared" si="0"/>
        <v>88</v>
      </c>
      <c r="O3">
        <f t="shared" si="1"/>
        <v>92.4</v>
      </c>
      <c r="P3">
        <f t="shared" si="2"/>
        <v>85.36</v>
      </c>
      <c r="Q3">
        <f t="shared" si="3"/>
        <v>75.679999999999993</v>
      </c>
      <c r="R3">
        <f t="shared" si="4"/>
        <v>96.800000000000011</v>
      </c>
      <c r="S3">
        <f t="shared" si="5"/>
        <v>102.08</v>
      </c>
    </row>
    <row r="4" spans="1:19">
      <c r="A4" t="s">
        <v>41</v>
      </c>
      <c r="B4" t="s">
        <v>42</v>
      </c>
      <c r="C4" t="s">
        <v>255</v>
      </c>
      <c r="D4" t="s">
        <v>256</v>
      </c>
      <c r="E4" t="s">
        <v>257</v>
      </c>
      <c r="F4" t="s">
        <v>258</v>
      </c>
      <c r="G4">
        <v>72</v>
      </c>
      <c r="H4">
        <v>1</v>
      </c>
      <c r="I4">
        <v>1.05</v>
      </c>
      <c r="J4">
        <v>0.97</v>
      </c>
      <c r="K4">
        <v>0.86</v>
      </c>
      <c r="L4">
        <v>1.1000000000000001</v>
      </c>
      <c r="M4">
        <v>1.1599999999999999</v>
      </c>
      <c r="N4">
        <f t="shared" si="0"/>
        <v>72</v>
      </c>
      <c r="O4">
        <f t="shared" si="1"/>
        <v>75.600000000000009</v>
      </c>
      <c r="P4">
        <f t="shared" si="2"/>
        <v>69.84</v>
      </c>
      <c r="Q4">
        <f t="shared" si="3"/>
        <v>61.92</v>
      </c>
      <c r="R4">
        <f t="shared" si="4"/>
        <v>79.2</v>
      </c>
      <c r="S4">
        <f t="shared" si="5"/>
        <v>83.52</v>
      </c>
    </row>
    <row r="5" spans="1:19">
      <c r="A5" t="s">
        <v>43</v>
      </c>
      <c r="B5" t="s">
        <v>44</v>
      </c>
      <c r="C5" t="s">
        <v>255</v>
      </c>
      <c r="D5" t="s">
        <v>256</v>
      </c>
      <c r="E5" t="s">
        <v>257</v>
      </c>
      <c r="F5" t="s">
        <v>258</v>
      </c>
      <c r="G5">
        <v>58</v>
      </c>
      <c r="H5">
        <v>1</v>
      </c>
      <c r="I5">
        <v>1.05</v>
      </c>
      <c r="J5">
        <v>0.97</v>
      </c>
      <c r="K5">
        <v>0.86</v>
      </c>
      <c r="L5">
        <v>1.1000000000000001</v>
      </c>
      <c r="M5">
        <v>1.1599999999999999</v>
      </c>
      <c r="N5">
        <f t="shared" si="0"/>
        <v>58</v>
      </c>
      <c r="O5">
        <f t="shared" si="1"/>
        <v>60.900000000000006</v>
      </c>
      <c r="P5">
        <f t="shared" si="2"/>
        <v>56.26</v>
      </c>
      <c r="Q5">
        <f t="shared" si="3"/>
        <v>49.88</v>
      </c>
      <c r="R5">
        <f t="shared" si="4"/>
        <v>63.800000000000004</v>
      </c>
      <c r="S5">
        <f t="shared" si="5"/>
        <v>67.28</v>
      </c>
    </row>
    <row r="6" spans="1:19">
      <c r="A6" t="s">
        <v>45</v>
      </c>
      <c r="B6" t="s">
        <v>46</v>
      </c>
      <c r="C6" t="s">
        <v>255</v>
      </c>
      <c r="D6" t="s">
        <v>256</v>
      </c>
      <c r="E6" t="s">
        <v>257</v>
      </c>
      <c r="F6" t="s">
        <v>258</v>
      </c>
      <c r="G6">
        <v>46</v>
      </c>
      <c r="H6">
        <v>1</v>
      </c>
      <c r="I6">
        <v>1.05</v>
      </c>
      <c r="J6">
        <v>0.97</v>
      </c>
      <c r="K6">
        <v>0.86</v>
      </c>
      <c r="L6">
        <v>1.1000000000000001</v>
      </c>
      <c r="M6">
        <v>1.1599999999999999</v>
      </c>
      <c r="N6">
        <f t="shared" si="0"/>
        <v>46</v>
      </c>
      <c r="O6">
        <f t="shared" si="1"/>
        <v>48.300000000000004</v>
      </c>
      <c r="P6">
        <f t="shared" si="2"/>
        <v>44.62</v>
      </c>
      <c r="Q6">
        <f t="shared" si="3"/>
        <v>39.56</v>
      </c>
      <c r="R6">
        <f t="shared" si="4"/>
        <v>50.6</v>
      </c>
      <c r="S6">
        <f t="shared" si="5"/>
        <v>53.36</v>
      </c>
    </row>
    <row r="7" spans="1:19">
      <c r="A7" t="s">
        <v>47</v>
      </c>
      <c r="B7" t="s">
        <v>48</v>
      </c>
      <c r="C7" t="s">
        <v>255</v>
      </c>
      <c r="D7" t="s">
        <v>256</v>
      </c>
      <c r="E7" t="s">
        <v>257</v>
      </c>
      <c r="F7" t="s">
        <v>258</v>
      </c>
      <c r="G7">
        <v>32</v>
      </c>
      <c r="H7">
        <v>1</v>
      </c>
      <c r="I7">
        <v>1.05</v>
      </c>
      <c r="J7">
        <v>0.97</v>
      </c>
      <c r="K7">
        <v>0.86</v>
      </c>
      <c r="L7">
        <v>1.1000000000000001</v>
      </c>
      <c r="M7">
        <v>1.1599999999999999</v>
      </c>
      <c r="N7">
        <f t="shared" si="0"/>
        <v>32</v>
      </c>
      <c r="O7">
        <f t="shared" si="1"/>
        <v>33.6</v>
      </c>
      <c r="P7">
        <f t="shared" si="2"/>
        <v>31.04</v>
      </c>
      <c r="Q7">
        <f t="shared" si="3"/>
        <v>27.52</v>
      </c>
      <c r="R7">
        <f t="shared" si="4"/>
        <v>35.200000000000003</v>
      </c>
      <c r="S7">
        <f t="shared" si="5"/>
        <v>37.119999999999997</v>
      </c>
    </row>
    <row r="8" spans="1:19">
      <c r="A8" t="s">
        <v>49</v>
      </c>
      <c r="B8" t="s">
        <v>50</v>
      </c>
      <c r="C8" t="s">
        <v>259</v>
      </c>
      <c r="D8" t="s">
        <v>260</v>
      </c>
      <c r="E8" t="s">
        <v>257</v>
      </c>
      <c r="F8" t="s">
        <v>258</v>
      </c>
      <c r="G8">
        <v>38</v>
      </c>
      <c r="H8">
        <v>1</v>
      </c>
      <c r="I8">
        <v>1.05</v>
      </c>
      <c r="J8">
        <v>0.97</v>
      </c>
      <c r="K8">
        <v>0.86</v>
      </c>
      <c r="L8">
        <v>1.1000000000000001</v>
      </c>
      <c r="M8">
        <v>1.1599999999999999</v>
      </c>
      <c r="N8">
        <f t="shared" si="0"/>
        <v>38</v>
      </c>
      <c r="O8">
        <f t="shared" si="1"/>
        <v>39.9</v>
      </c>
      <c r="P8">
        <f t="shared" si="2"/>
        <v>36.86</v>
      </c>
      <c r="Q8">
        <f t="shared" si="3"/>
        <v>32.68</v>
      </c>
      <c r="R8">
        <f t="shared" si="4"/>
        <v>41.800000000000004</v>
      </c>
      <c r="S8">
        <f t="shared" si="5"/>
        <v>44.08</v>
      </c>
    </row>
    <row r="9" spans="1:19">
      <c r="A9" t="s">
        <v>51</v>
      </c>
      <c r="B9" t="s">
        <v>52</v>
      </c>
      <c r="C9" t="s">
        <v>261</v>
      </c>
      <c r="D9" t="s">
        <v>260</v>
      </c>
      <c r="E9" t="s">
        <v>257</v>
      </c>
      <c r="F9" t="s">
        <v>258</v>
      </c>
      <c r="G9">
        <v>44</v>
      </c>
      <c r="H9">
        <v>1</v>
      </c>
      <c r="I9">
        <v>1.05</v>
      </c>
      <c r="J9">
        <v>0.97</v>
      </c>
      <c r="K9">
        <v>0.86</v>
      </c>
      <c r="L9">
        <v>1.1000000000000001</v>
      </c>
      <c r="M9">
        <v>1.1599999999999999</v>
      </c>
      <c r="N9">
        <f t="shared" si="0"/>
        <v>44</v>
      </c>
      <c r="O9">
        <f t="shared" si="1"/>
        <v>46.2</v>
      </c>
      <c r="P9">
        <f t="shared" si="2"/>
        <v>42.68</v>
      </c>
      <c r="Q9">
        <f t="shared" si="3"/>
        <v>37.839999999999996</v>
      </c>
      <c r="R9">
        <f t="shared" si="4"/>
        <v>48.400000000000006</v>
      </c>
      <c r="S9">
        <f t="shared" si="5"/>
        <v>51.04</v>
      </c>
    </row>
    <row r="10" spans="1:19">
      <c r="A10" t="s">
        <v>53</v>
      </c>
      <c r="B10" t="s">
        <v>54</v>
      </c>
      <c r="C10" t="s">
        <v>261</v>
      </c>
      <c r="D10" t="s">
        <v>260</v>
      </c>
      <c r="E10" t="s">
        <v>257</v>
      </c>
      <c r="F10" t="s">
        <v>258</v>
      </c>
      <c r="G10">
        <v>24</v>
      </c>
      <c r="H10">
        <v>1</v>
      </c>
      <c r="I10">
        <v>1.05</v>
      </c>
      <c r="J10">
        <v>0.97</v>
      </c>
      <c r="K10">
        <v>0.86</v>
      </c>
      <c r="L10">
        <v>1.1000000000000001</v>
      </c>
      <c r="M10">
        <v>1.1599999999999999</v>
      </c>
      <c r="N10">
        <f t="shared" si="0"/>
        <v>24</v>
      </c>
      <c r="O10">
        <f t="shared" si="1"/>
        <v>25.200000000000003</v>
      </c>
      <c r="P10">
        <f t="shared" si="2"/>
        <v>23.28</v>
      </c>
      <c r="Q10">
        <f t="shared" si="3"/>
        <v>20.64</v>
      </c>
      <c r="R10">
        <f t="shared" si="4"/>
        <v>26.400000000000002</v>
      </c>
      <c r="S10">
        <f t="shared" si="5"/>
        <v>27.839999999999996</v>
      </c>
    </row>
    <row r="11" spans="1:19">
      <c r="A11" t="s">
        <v>55</v>
      </c>
      <c r="B11" t="s">
        <v>56</v>
      </c>
      <c r="C11" t="s">
        <v>261</v>
      </c>
      <c r="D11" t="s">
        <v>260</v>
      </c>
      <c r="E11" t="s">
        <v>257</v>
      </c>
      <c r="F11" t="s">
        <v>258</v>
      </c>
      <c r="G11">
        <v>26</v>
      </c>
      <c r="H11">
        <v>1</v>
      </c>
      <c r="I11">
        <v>1.05</v>
      </c>
      <c r="J11">
        <v>0.97</v>
      </c>
      <c r="K11">
        <v>0.86</v>
      </c>
      <c r="L11">
        <v>1.1000000000000001</v>
      </c>
      <c r="M11">
        <v>1.1599999999999999</v>
      </c>
      <c r="N11">
        <f t="shared" si="0"/>
        <v>26</v>
      </c>
      <c r="O11">
        <f t="shared" si="1"/>
        <v>27.3</v>
      </c>
      <c r="P11">
        <f t="shared" si="2"/>
        <v>25.22</v>
      </c>
      <c r="Q11">
        <f t="shared" si="3"/>
        <v>22.36</v>
      </c>
      <c r="R11">
        <f t="shared" si="4"/>
        <v>28.6</v>
      </c>
      <c r="S11">
        <f t="shared" si="5"/>
        <v>30.159999999999997</v>
      </c>
    </row>
    <row r="12" spans="1:19">
      <c r="A12" t="s">
        <v>57</v>
      </c>
      <c r="B12" t="s">
        <v>58</v>
      </c>
      <c r="C12" t="s">
        <v>261</v>
      </c>
      <c r="D12" t="s">
        <v>260</v>
      </c>
      <c r="E12" t="s">
        <v>257</v>
      </c>
      <c r="F12" t="s">
        <v>258</v>
      </c>
      <c r="G12">
        <v>19</v>
      </c>
      <c r="H12">
        <v>1</v>
      </c>
      <c r="I12">
        <v>1.05</v>
      </c>
      <c r="J12">
        <v>0.97</v>
      </c>
      <c r="K12">
        <v>0.86</v>
      </c>
      <c r="L12">
        <v>1.1000000000000001</v>
      </c>
      <c r="M12">
        <v>1.1599999999999999</v>
      </c>
      <c r="N12">
        <f t="shared" si="0"/>
        <v>19</v>
      </c>
      <c r="O12">
        <f t="shared" si="1"/>
        <v>19.95</v>
      </c>
      <c r="P12">
        <f t="shared" si="2"/>
        <v>18.43</v>
      </c>
      <c r="Q12">
        <f t="shared" si="3"/>
        <v>16.34</v>
      </c>
      <c r="R12">
        <f t="shared" si="4"/>
        <v>20.900000000000002</v>
      </c>
      <c r="S12">
        <f t="shared" si="5"/>
        <v>22.04</v>
      </c>
    </row>
    <row r="13" spans="1:19">
      <c r="A13" t="s">
        <v>59</v>
      </c>
      <c r="B13" t="s">
        <v>60</v>
      </c>
      <c r="C13" t="s">
        <v>261</v>
      </c>
      <c r="D13" t="s">
        <v>260</v>
      </c>
      <c r="E13" t="s">
        <v>257</v>
      </c>
      <c r="F13" t="s">
        <v>258</v>
      </c>
      <c r="G13">
        <v>15</v>
      </c>
      <c r="H13">
        <v>1</v>
      </c>
      <c r="I13">
        <v>1.05</v>
      </c>
      <c r="J13">
        <v>0.97</v>
      </c>
      <c r="K13">
        <v>0.86</v>
      </c>
      <c r="L13">
        <v>1.1000000000000001</v>
      </c>
      <c r="M13">
        <v>1.1599999999999999</v>
      </c>
      <c r="N13">
        <f t="shared" si="0"/>
        <v>15</v>
      </c>
      <c r="O13">
        <f t="shared" si="1"/>
        <v>15.75</v>
      </c>
      <c r="P13">
        <f t="shared" si="2"/>
        <v>14.549999999999999</v>
      </c>
      <c r="Q13">
        <f t="shared" si="3"/>
        <v>12.9</v>
      </c>
      <c r="R13">
        <f t="shared" si="4"/>
        <v>16.5</v>
      </c>
      <c r="S13">
        <f t="shared" si="5"/>
        <v>17.399999999999999</v>
      </c>
    </row>
    <row r="14" spans="1:19">
      <c r="A14" t="s">
        <v>61</v>
      </c>
      <c r="B14" t="s">
        <v>62</v>
      </c>
      <c r="C14" t="s">
        <v>261</v>
      </c>
      <c r="D14" t="s">
        <v>260</v>
      </c>
      <c r="E14" t="s">
        <v>257</v>
      </c>
      <c r="F14" t="s">
        <v>258</v>
      </c>
      <c r="G14">
        <v>14</v>
      </c>
      <c r="H14">
        <v>1</v>
      </c>
      <c r="I14">
        <v>1.05</v>
      </c>
      <c r="J14">
        <v>0.97</v>
      </c>
      <c r="K14">
        <v>0.86</v>
      </c>
      <c r="L14">
        <v>1.1000000000000001</v>
      </c>
      <c r="M14">
        <v>1.1599999999999999</v>
      </c>
      <c r="N14">
        <f t="shared" si="0"/>
        <v>14</v>
      </c>
      <c r="O14">
        <f t="shared" si="1"/>
        <v>14.700000000000001</v>
      </c>
      <c r="P14">
        <f t="shared" si="2"/>
        <v>13.58</v>
      </c>
      <c r="Q14">
        <f t="shared" si="3"/>
        <v>12.04</v>
      </c>
      <c r="R14">
        <f t="shared" si="4"/>
        <v>15.400000000000002</v>
      </c>
      <c r="S14">
        <f t="shared" si="5"/>
        <v>16.239999999999998</v>
      </c>
    </row>
    <row r="15" spans="1:19">
      <c r="A15" t="s">
        <v>63</v>
      </c>
      <c r="B15" t="s">
        <v>64</v>
      </c>
      <c r="C15" t="s">
        <v>261</v>
      </c>
      <c r="D15" t="s">
        <v>260</v>
      </c>
      <c r="E15" t="s">
        <v>257</v>
      </c>
      <c r="F15" t="s">
        <v>258</v>
      </c>
      <c r="G15">
        <v>10</v>
      </c>
      <c r="H15">
        <v>1</v>
      </c>
      <c r="I15">
        <v>1.05</v>
      </c>
      <c r="J15">
        <v>0.97</v>
      </c>
      <c r="K15">
        <v>0.86</v>
      </c>
      <c r="L15">
        <v>1.1000000000000001</v>
      </c>
      <c r="M15">
        <v>1.1599999999999999</v>
      </c>
      <c r="N15">
        <f t="shared" si="0"/>
        <v>10</v>
      </c>
      <c r="O15">
        <f t="shared" si="1"/>
        <v>10.5</v>
      </c>
      <c r="P15">
        <f t="shared" si="2"/>
        <v>9.6999999999999993</v>
      </c>
      <c r="Q15">
        <f t="shared" si="3"/>
        <v>8.6</v>
      </c>
      <c r="R15">
        <f t="shared" si="4"/>
        <v>11</v>
      </c>
      <c r="S15">
        <f t="shared" si="5"/>
        <v>11.6</v>
      </c>
    </row>
    <row r="16" spans="1:19">
      <c r="A16" t="s">
        <v>65</v>
      </c>
      <c r="B16" t="s">
        <v>66</v>
      </c>
      <c r="C16" t="s">
        <v>262</v>
      </c>
      <c r="D16" t="s">
        <v>260</v>
      </c>
      <c r="E16" t="s">
        <v>257</v>
      </c>
      <c r="F16" t="s">
        <v>258</v>
      </c>
      <c r="G16">
        <v>8</v>
      </c>
      <c r="H16">
        <v>1</v>
      </c>
      <c r="I16">
        <v>1.05</v>
      </c>
      <c r="J16">
        <v>0.97</v>
      </c>
      <c r="K16">
        <v>0.86</v>
      </c>
      <c r="L16">
        <v>1.1000000000000001</v>
      </c>
      <c r="M16">
        <v>1.1599999999999999</v>
      </c>
      <c r="N16">
        <f t="shared" si="0"/>
        <v>8</v>
      </c>
      <c r="O16">
        <f t="shared" si="1"/>
        <v>8.4</v>
      </c>
      <c r="P16">
        <f t="shared" si="2"/>
        <v>7.76</v>
      </c>
      <c r="Q16">
        <f t="shared" si="3"/>
        <v>6.88</v>
      </c>
      <c r="R16">
        <f t="shared" si="4"/>
        <v>8.8000000000000007</v>
      </c>
      <c r="S16">
        <f t="shared" si="5"/>
        <v>9.2799999999999994</v>
      </c>
    </row>
    <row r="17" spans="1:19">
      <c r="A17" t="s">
        <v>67</v>
      </c>
      <c r="B17" t="s">
        <v>68</v>
      </c>
      <c r="C17" t="s">
        <v>262</v>
      </c>
      <c r="D17" t="s">
        <v>260</v>
      </c>
      <c r="E17" t="s">
        <v>257</v>
      </c>
      <c r="F17" t="s">
        <v>258</v>
      </c>
      <c r="G17">
        <v>7</v>
      </c>
      <c r="H17">
        <v>1</v>
      </c>
      <c r="I17">
        <v>1.05</v>
      </c>
      <c r="J17">
        <v>0.97</v>
      </c>
      <c r="K17">
        <v>0.86</v>
      </c>
      <c r="L17">
        <v>1.1000000000000001</v>
      </c>
      <c r="M17">
        <v>1.1599999999999999</v>
      </c>
      <c r="N17">
        <f t="shared" si="0"/>
        <v>7</v>
      </c>
      <c r="O17">
        <f t="shared" si="1"/>
        <v>7.3500000000000005</v>
      </c>
      <c r="P17">
        <f t="shared" si="2"/>
        <v>6.79</v>
      </c>
      <c r="Q17">
        <f t="shared" si="3"/>
        <v>6.02</v>
      </c>
      <c r="R17">
        <f t="shared" si="4"/>
        <v>7.7000000000000011</v>
      </c>
      <c r="S17">
        <f t="shared" si="5"/>
        <v>8.1199999999999992</v>
      </c>
    </row>
    <row r="18" spans="1:19">
      <c r="A18" t="s">
        <v>69</v>
      </c>
      <c r="B18" t="s">
        <v>70</v>
      </c>
      <c r="C18" t="s">
        <v>262</v>
      </c>
      <c r="D18" t="s">
        <v>260</v>
      </c>
      <c r="E18" t="s">
        <v>257</v>
      </c>
      <c r="F18" t="s">
        <v>258</v>
      </c>
      <c r="G18">
        <v>6</v>
      </c>
      <c r="H18">
        <v>1</v>
      </c>
      <c r="I18">
        <v>1.05</v>
      </c>
      <c r="J18">
        <v>0.97</v>
      </c>
      <c r="K18">
        <v>0.86</v>
      </c>
      <c r="L18">
        <v>1.1000000000000001</v>
      </c>
      <c r="M18">
        <v>1.1599999999999999</v>
      </c>
      <c r="N18">
        <f t="shared" si="0"/>
        <v>6</v>
      </c>
      <c r="O18">
        <f t="shared" si="1"/>
        <v>6.3000000000000007</v>
      </c>
      <c r="P18">
        <f t="shared" si="2"/>
        <v>5.82</v>
      </c>
      <c r="Q18">
        <f t="shared" si="3"/>
        <v>5.16</v>
      </c>
      <c r="R18">
        <f t="shared" si="4"/>
        <v>6.6000000000000005</v>
      </c>
      <c r="S18">
        <f t="shared" si="5"/>
        <v>6.9599999999999991</v>
      </c>
    </row>
    <row r="19" spans="1:19">
      <c r="A19" t="s">
        <v>71</v>
      </c>
      <c r="B19" t="s">
        <v>72</v>
      </c>
      <c r="C19" t="s">
        <v>262</v>
      </c>
      <c r="D19" t="s">
        <v>260</v>
      </c>
      <c r="E19" t="s">
        <v>257</v>
      </c>
      <c r="F19" t="s">
        <v>258</v>
      </c>
      <c r="G19">
        <v>7</v>
      </c>
      <c r="H19">
        <v>1</v>
      </c>
      <c r="I19">
        <v>1.05</v>
      </c>
      <c r="J19">
        <v>0.97</v>
      </c>
      <c r="K19">
        <v>0.86</v>
      </c>
      <c r="L19">
        <v>1.1000000000000001</v>
      </c>
      <c r="M19">
        <v>1.1599999999999999</v>
      </c>
      <c r="N19">
        <f t="shared" si="0"/>
        <v>7</v>
      </c>
      <c r="O19">
        <f t="shared" si="1"/>
        <v>7.3500000000000005</v>
      </c>
      <c r="P19">
        <f t="shared" si="2"/>
        <v>6.79</v>
      </c>
      <c r="Q19">
        <f t="shared" si="3"/>
        <v>6.02</v>
      </c>
      <c r="R19">
        <f t="shared" si="4"/>
        <v>7.7000000000000011</v>
      </c>
      <c r="S19">
        <f t="shared" si="5"/>
        <v>8.1199999999999992</v>
      </c>
    </row>
    <row r="20" spans="1:19">
      <c r="A20" t="s">
        <v>73</v>
      </c>
      <c r="B20" t="s">
        <v>74</v>
      </c>
      <c r="C20" t="s">
        <v>262</v>
      </c>
      <c r="D20" t="s">
        <v>260</v>
      </c>
      <c r="E20" t="s">
        <v>257</v>
      </c>
      <c r="F20" t="s">
        <v>258</v>
      </c>
      <c r="G20">
        <v>5</v>
      </c>
      <c r="H20">
        <v>1</v>
      </c>
      <c r="I20">
        <v>1.05</v>
      </c>
      <c r="J20">
        <v>0.97</v>
      </c>
      <c r="K20">
        <v>0.86</v>
      </c>
      <c r="L20">
        <v>1.1000000000000001</v>
      </c>
      <c r="M20">
        <v>1.1599999999999999</v>
      </c>
      <c r="N20">
        <f t="shared" si="0"/>
        <v>5</v>
      </c>
      <c r="O20">
        <f t="shared" si="1"/>
        <v>5.25</v>
      </c>
      <c r="P20">
        <f t="shared" si="2"/>
        <v>4.8499999999999996</v>
      </c>
      <c r="Q20">
        <f t="shared" si="3"/>
        <v>4.3</v>
      </c>
      <c r="R20">
        <f t="shared" si="4"/>
        <v>5.5</v>
      </c>
      <c r="S20">
        <f t="shared" si="5"/>
        <v>5.8</v>
      </c>
    </row>
    <row r="21" spans="1:19">
      <c r="A21" t="s">
        <v>75</v>
      </c>
      <c r="B21" t="s">
        <v>76</v>
      </c>
      <c r="C21" t="s">
        <v>262</v>
      </c>
      <c r="D21" t="s">
        <v>260</v>
      </c>
      <c r="E21" t="s">
        <v>257</v>
      </c>
      <c r="F21" t="s">
        <v>258</v>
      </c>
      <c r="G21">
        <v>4</v>
      </c>
      <c r="H21">
        <v>1</v>
      </c>
      <c r="I21">
        <v>1.05</v>
      </c>
      <c r="J21">
        <v>0.97</v>
      </c>
      <c r="K21">
        <v>0.86</v>
      </c>
      <c r="L21">
        <v>1.1000000000000001</v>
      </c>
      <c r="M21">
        <v>1.1599999999999999</v>
      </c>
      <c r="N21">
        <f t="shared" si="0"/>
        <v>4</v>
      </c>
      <c r="O21">
        <f t="shared" si="1"/>
        <v>4.2</v>
      </c>
      <c r="P21">
        <f t="shared" si="2"/>
        <v>3.88</v>
      </c>
      <c r="Q21">
        <f t="shared" si="3"/>
        <v>3.44</v>
      </c>
      <c r="R21">
        <f t="shared" si="4"/>
        <v>4.4000000000000004</v>
      </c>
      <c r="S21">
        <f t="shared" si="5"/>
        <v>4.6399999999999997</v>
      </c>
    </row>
    <row r="22" spans="1:19">
      <c r="A22" t="s">
        <v>77</v>
      </c>
      <c r="B22" t="s">
        <v>78</v>
      </c>
      <c r="C22" t="s">
        <v>262</v>
      </c>
      <c r="D22" t="s">
        <v>260</v>
      </c>
      <c r="E22" t="s">
        <v>257</v>
      </c>
      <c r="F22" t="s">
        <v>258</v>
      </c>
      <c r="G22">
        <v>3</v>
      </c>
      <c r="H22">
        <v>1</v>
      </c>
      <c r="I22">
        <v>1.05</v>
      </c>
      <c r="J22">
        <v>0.97</v>
      </c>
      <c r="K22">
        <v>0.86</v>
      </c>
      <c r="L22">
        <v>1.1000000000000001</v>
      </c>
      <c r="M22">
        <v>1.1599999999999999</v>
      </c>
      <c r="N22">
        <f t="shared" si="0"/>
        <v>3</v>
      </c>
      <c r="O22">
        <f t="shared" si="1"/>
        <v>3.1500000000000004</v>
      </c>
      <c r="P22">
        <f t="shared" si="2"/>
        <v>2.91</v>
      </c>
      <c r="Q22">
        <f t="shared" si="3"/>
        <v>2.58</v>
      </c>
      <c r="R22">
        <f t="shared" si="4"/>
        <v>3.3000000000000003</v>
      </c>
      <c r="S22">
        <f t="shared" si="5"/>
        <v>3.4799999999999995</v>
      </c>
    </row>
    <row r="23" spans="1:19">
      <c r="A23" t="s">
        <v>79</v>
      </c>
      <c r="B23" t="s">
        <v>80</v>
      </c>
      <c r="C23" t="s">
        <v>262</v>
      </c>
      <c r="D23" t="s">
        <v>260</v>
      </c>
      <c r="E23" t="s">
        <v>257</v>
      </c>
      <c r="F23" t="s">
        <v>258</v>
      </c>
      <c r="G23">
        <v>3</v>
      </c>
      <c r="H23">
        <v>1</v>
      </c>
      <c r="I23">
        <v>1.05</v>
      </c>
      <c r="J23">
        <v>0.97</v>
      </c>
      <c r="K23">
        <v>0.86</v>
      </c>
      <c r="L23">
        <v>1.1000000000000001</v>
      </c>
      <c r="M23">
        <v>1.1599999999999999</v>
      </c>
      <c r="N23">
        <f t="shared" si="0"/>
        <v>3</v>
      </c>
      <c r="O23">
        <f t="shared" si="1"/>
        <v>3.1500000000000004</v>
      </c>
      <c r="P23">
        <f t="shared" si="2"/>
        <v>2.91</v>
      </c>
      <c r="Q23">
        <f t="shared" si="3"/>
        <v>2.58</v>
      </c>
      <c r="R23">
        <f t="shared" si="4"/>
        <v>3.3000000000000003</v>
      </c>
      <c r="S23">
        <f t="shared" si="5"/>
        <v>3.4799999999999995</v>
      </c>
    </row>
    <row r="24" spans="1:19">
      <c r="A24" t="s">
        <v>81</v>
      </c>
      <c r="B24" t="s">
        <v>82</v>
      </c>
      <c r="C24" t="s">
        <v>262</v>
      </c>
      <c r="D24" t="s">
        <v>260</v>
      </c>
      <c r="E24" t="s">
        <v>257</v>
      </c>
      <c r="F24" t="s">
        <v>258</v>
      </c>
      <c r="G24">
        <v>3</v>
      </c>
      <c r="H24">
        <v>1</v>
      </c>
      <c r="I24">
        <v>1.05</v>
      </c>
      <c r="J24">
        <v>0.97</v>
      </c>
      <c r="K24">
        <v>0.86</v>
      </c>
      <c r="L24">
        <v>1.1000000000000001</v>
      </c>
      <c r="M24">
        <v>1.1599999999999999</v>
      </c>
      <c r="N24">
        <f t="shared" si="0"/>
        <v>3</v>
      </c>
      <c r="O24">
        <f t="shared" si="1"/>
        <v>3.1500000000000004</v>
      </c>
      <c r="P24">
        <f t="shared" si="2"/>
        <v>2.91</v>
      </c>
      <c r="Q24">
        <f t="shared" si="3"/>
        <v>2.58</v>
      </c>
      <c r="R24">
        <f t="shared" si="4"/>
        <v>3.3000000000000003</v>
      </c>
      <c r="S24">
        <f t="shared" si="5"/>
        <v>3.4799999999999995</v>
      </c>
    </row>
    <row r="25" spans="1:19">
      <c r="A25" t="s">
        <v>83</v>
      </c>
      <c r="B25" t="s">
        <v>84</v>
      </c>
      <c r="C25" t="s">
        <v>262</v>
      </c>
      <c r="D25" t="s">
        <v>260</v>
      </c>
      <c r="E25" t="s">
        <v>257</v>
      </c>
      <c r="F25" t="s">
        <v>258</v>
      </c>
      <c r="G25">
        <v>4</v>
      </c>
      <c r="H25">
        <v>1</v>
      </c>
      <c r="I25">
        <v>1.05</v>
      </c>
      <c r="J25">
        <v>0.97</v>
      </c>
      <c r="K25">
        <v>0.86</v>
      </c>
      <c r="L25">
        <v>1.1000000000000001</v>
      </c>
      <c r="M25">
        <v>1.1599999999999999</v>
      </c>
      <c r="N25">
        <f t="shared" si="0"/>
        <v>4</v>
      </c>
      <c r="O25">
        <f t="shared" si="1"/>
        <v>4.2</v>
      </c>
      <c r="P25">
        <f t="shared" si="2"/>
        <v>3.88</v>
      </c>
      <c r="Q25">
        <f t="shared" si="3"/>
        <v>3.44</v>
      </c>
      <c r="R25">
        <f t="shared" si="4"/>
        <v>4.4000000000000004</v>
      </c>
      <c r="S25">
        <f t="shared" si="5"/>
        <v>4.6399999999999997</v>
      </c>
    </row>
    <row r="26" spans="1:19">
      <c r="A26" t="s">
        <v>85</v>
      </c>
      <c r="B26" t="s">
        <v>86</v>
      </c>
      <c r="C26" t="s">
        <v>262</v>
      </c>
      <c r="D26" t="s">
        <v>260</v>
      </c>
      <c r="E26" t="s">
        <v>257</v>
      </c>
      <c r="F26" t="s">
        <v>258</v>
      </c>
      <c r="G26">
        <v>5</v>
      </c>
      <c r="H26">
        <v>1</v>
      </c>
      <c r="I26">
        <v>1.05</v>
      </c>
      <c r="J26">
        <v>0.97</v>
      </c>
      <c r="K26">
        <v>0.86</v>
      </c>
      <c r="L26">
        <v>1.1000000000000001</v>
      </c>
      <c r="M26">
        <v>1.1599999999999999</v>
      </c>
      <c r="N26">
        <f t="shared" si="0"/>
        <v>5</v>
      </c>
      <c r="O26">
        <f t="shared" si="1"/>
        <v>5.25</v>
      </c>
      <c r="P26">
        <f t="shared" si="2"/>
        <v>4.8499999999999996</v>
      </c>
      <c r="Q26">
        <f t="shared" si="3"/>
        <v>4.3</v>
      </c>
      <c r="R26">
        <f t="shared" si="4"/>
        <v>5.5</v>
      </c>
      <c r="S26">
        <f t="shared" si="5"/>
        <v>5.8</v>
      </c>
    </row>
    <row r="27" spans="1:19">
      <c r="A27" t="s">
        <v>87</v>
      </c>
      <c r="B27" t="s">
        <v>88</v>
      </c>
      <c r="C27" t="s">
        <v>262</v>
      </c>
      <c r="D27" t="s">
        <v>260</v>
      </c>
      <c r="E27" t="s">
        <v>257</v>
      </c>
      <c r="F27" t="s">
        <v>258</v>
      </c>
      <c r="G27">
        <v>2</v>
      </c>
      <c r="H27">
        <v>1</v>
      </c>
      <c r="I27">
        <v>1.05</v>
      </c>
      <c r="J27">
        <v>0.97</v>
      </c>
      <c r="K27">
        <v>0.86</v>
      </c>
      <c r="L27">
        <v>1.1000000000000001</v>
      </c>
      <c r="M27">
        <v>1.1599999999999999</v>
      </c>
      <c r="N27">
        <f t="shared" si="0"/>
        <v>2</v>
      </c>
      <c r="O27">
        <f t="shared" si="1"/>
        <v>2.1</v>
      </c>
      <c r="P27">
        <f t="shared" si="2"/>
        <v>1.94</v>
      </c>
      <c r="Q27">
        <f t="shared" si="3"/>
        <v>1.72</v>
      </c>
      <c r="R27">
        <f t="shared" si="4"/>
        <v>2.2000000000000002</v>
      </c>
      <c r="S27">
        <f t="shared" si="5"/>
        <v>2.3199999999999998</v>
      </c>
    </row>
    <row r="28" spans="1:19">
      <c r="A28" t="s">
        <v>89</v>
      </c>
      <c r="B28" t="s">
        <v>90</v>
      </c>
      <c r="C28" t="s">
        <v>263</v>
      </c>
      <c r="D28" t="s">
        <v>260</v>
      </c>
      <c r="E28" t="s">
        <v>257</v>
      </c>
      <c r="F28" t="s">
        <v>258</v>
      </c>
      <c r="G28">
        <v>4</v>
      </c>
      <c r="H28">
        <v>1</v>
      </c>
      <c r="I28">
        <v>1.05</v>
      </c>
      <c r="J28">
        <v>0.97</v>
      </c>
      <c r="K28">
        <v>0.86</v>
      </c>
      <c r="L28">
        <v>1.1000000000000001</v>
      </c>
      <c r="M28">
        <v>1.1599999999999999</v>
      </c>
      <c r="N28">
        <f t="shared" si="0"/>
        <v>4</v>
      </c>
      <c r="O28">
        <f t="shared" si="1"/>
        <v>4.2</v>
      </c>
      <c r="P28">
        <f t="shared" si="2"/>
        <v>3.88</v>
      </c>
      <c r="Q28">
        <f t="shared" si="3"/>
        <v>3.44</v>
      </c>
      <c r="R28">
        <f t="shared" si="4"/>
        <v>4.4000000000000004</v>
      </c>
      <c r="S28">
        <f t="shared" si="5"/>
        <v>4.6399999999999997</v>
      </c>
    </row>
    <row r="29" spans="1:19">
      <c r="A29" t="s">
        <v>91</v>
      </c>
      <c r="B29" t="s">
        <v>92</v>
      </c>
      <c r="C29" t="s">
        <v>263</v>
      </c>
      <c r="D29" t="s">
        <v>260</v>
      </c>
      <c r="E29" t="s">
        <v>257</v>
      </c>
      <c r="F29" t="s">
        <v>258</v>
      </c>
      <c r="G29">
        <v>3</v>
      </c>
      <c r="H29">
        <v>1</v>
      </c>
      <c r="I29">
        <v>1.05</v>
      </c>
      <c r="J29">
        <v>0.97</v>
      </c>
      <c r="K29">
        <v>0.86</v>
      </c>
      <c r="L29">
        <v>1.1000000000000001</v>
      </c>
      <c r="M29">
        <v>1.1599999999999999</v>
      </c>
      <c r="N29">
        <f t="shared" si="0"/>
        <v>3</v>
      </c>
      <c r="O29">
        <f t="shared" si="1"/>
        <v>3.1500000000000004</v>
      </c>
      <c r="P29">
        <f t="shared" si="2"/>
        <v>2.91</v>
      </c>
      <c r="Q29">
        <f t="shared" si="3"/>
        <v>2.58</v>
      </c>
      <c r="R29">
        <f t="shared" si="4"/>
        <v>3.3000000000000003</v>
      </c>
      <c r="S29">
        <f t="shared" si="5"/>
        <v>3.4799999999999995</v>
      </c>
    </row>
    <row r="30" spans="1:19">
      <c r="A30" t="s">
        <v>93</v>
      </c>
      <c r="B30" t="s">
        <v>94</v>
      </c>
      <c r="C30" t="s">
        <v>263</v>
      </c>
      <c r="D30" t="s">
        <v>260</v>
      </c>
      <c r="E30" t="s">
        <v>257</v>
      </c>
      <c r="F30" t="s">
        <v>258</v>
      </c>
      <c r="G30">
        <v>4</v>
      </c>
      <c r="H30">
        <v>1</v>
      </c>
      <c r="I30">
        <v>1.05</v>
      </c>
      <c r="J30">
        <v>0.97</v>
      </c>
      <c r="K30">
        <v>0.86</v>
      </c>
      <c r="L30">
        <v>1.1000000000000001</v>
      </c>
      <c r="M30">
        <v>1.1599999999999999</v>
      </c>
      <c r="N30">
        <f t="shared" si="0"/>
        <v>4</v>
      </c>
      <c r="O30">
        <f t="shared" si="1"/>
        <v>4.2</v>
      </c>
      <c r="P30">
        <f t="shared" si="2"/>
        <v>3.88</v>
      </c>
      <c r="Q30">
        <f t="shared" si="3"/>
        <v>3.44</v>
      </c>
      <c r="R30">
        <f t="shared" si="4"/>
        <v>4.4000000000000004</v>
      </c>
      <c r="S30">
        <f t="shared" si="5"/>
        <v>4.6399999999999997</v>
      </c>
    </row>
    <row r="31" spans="1:19">
      <c r="A31" t="s">
        <v>95</v>
      </c>
      <c r="B31" t="s">
        <v>96</v>
      </c>
      <c r="C31" t="s">
        <v>263</v>
      </c>
      <c r="D31" t="s">
        <v>260</v>
      </c>
      <c r="E31" t="s">
        <v>257</v>
      </c>
      <c r="F31" t="s">
        <v>258</v>
      </c>
      <c r="G31">
        <v>4</v>
      </c>
      <c r="H31">
        <v>1</v>
      </c>
      <c r="I31">
        <v>1.05</v>
      </c>
      <c r="J31">
        <v>0.97</v>
      </c>
      <c r="K31">
        <v>0.86</v>
      </c>
      <c r="L31">
        <v>1.1000000000000001</v>
      </c>
      <c r="M31">
        <v>1.1599999999999999</v>
      </c>
      <c r="N31">
        <f t="shared" si="0"/>
        <v>4</v>
      </c>
      <c r="O31">
        <f t="shared" si="1"/>
        <v>4.2</v>
      </c>
      <c r="P31">
        <f t="shared" si="2"/>
        <v>3.88</v>
      </c>
      <c r="Q31">
        <f t="shared" si="3"/>
        <v>3.44</v>
      </c>
      <c r="R31">
        <f t="shared" si="4"/>
        <v>4.4000000000000004</v>
      </c>
      <c r="S31">
        <f t="shared" si="5"/>
        <v>4.6399999999999997</v>
      </c>
    </row>
    <row r="32" spans="1:19">
      <c r="A32" t="s">
        <v>97</v>
      </c>
      <c r="B32" t="s">
        <v>98</v>
      </c>
      <c r="C32" t="s">
        <v>263</v>
      </c>
      <c r="D32" t="s">
        <v>260</v>
      </c>
      <c r="E32" t="s">
        <v>257</v>
      </c>
      <c r="F32" t="s">
        <v>258</v>
      </c>
      <c r="G32">
        <v>2</v>
      </c>
      <c r="H32">
        <v>1</v>
      </c>
      <c r="I32">
        <v>1.05</v>
      </c>
      <c r="J32">
        <v>0.97</v>
      </c>
      <c r="K32">
        <v>0.86</v>
      </c>
      <c r="L32">
        <v>1.1000000000000001</v>
      </c>
      <c r="M32">
        <v>1.1599999999999999</v>
      </c>
      <c r="N32">
        <f t="shared" si="0"/>
        <v>2</v>
      </c>
      <c r="O32">
        <f t="shared" si="1"/>
        <v>2.1</v>
      </c>
      <c r="P32">
        <f t="shared" si="2"/>
        <v>1.94</v>
      </c>
      <c r="Q32">
        <f t="shared" si="3"/>
        <v>1.72</v>
      </c>
      <c r="R32">
        <f t="shared" si="4"/>
        <v>2.2000000000000002</v>
      </c>
      <c r="S32">
        <f t="shared" si="5"/>
        <v>2.3199999999999998</v>
      </c>
    </row>
    <row r="33" spans="1:19">
      <c r="A33" t="s">
        <v>99</v>
      </c>
      <c r="B33" t="s">
        <v>100</v>
      </c>
      <c r="C33" t="s">
        <v>263</v>
      </c>
      <c r="D33" t="s">
        <v>260</v>
      </c>
      <c r="E33" t="s">
        <v>257</v>
      </c>
      <c r="F33" t="s">
        <v>258</v>
      </c>
      <c r="G33">
        <v>3</v>
      </c>
      <c r="H33">
        <v>1</v>
      </c>
      <c r="I33">
        <v>1.05</v>
      </c>
      <c r="J33">
        <v>0.97</v>
      </c>
      <c r="K33">
        <v>0.86</v>
      </c>
      <c r="L33">
        <v>1.1000000000000001</v>
      </c>
      <c r="M33">
        <v>1.1599999999999999</v>
      </c>
      <c r="N33">
        <f t="shared" si="0"/>
        <v>3</v>
      </c>
      <c r="O33">
        <f t="shared" si="1"/>
        <v>3.1500000000000004</v>
      </c>
      <c r="P33">
        <f t="shared" si="2"/>
        <v>2.91</v>
      </c>
      <c r="Q33">
        <f t="shared" si="3"/>
        <v>2.58</v>
      </c>
      <c r="R33">
        <f t="shared" si="4"/>
        <v>3.3000000000000003</v>
      </c>
      <c r="S33">
        <f t="shared" si="5"/>
        <v>3.4799999999999995</v>
      </c>
    </row>
    <row r="34" spans="1:19">
      <c r="A34" t="s">
        <v>101</v>
      </c>
      <c r="B34" t="s">
        <v>102</v>
      </c>
      <c r="C34" t="s">
        <v>263</v>
      </c>
      <c r="D34" t="s">
        <v>260</v>
      </c>
      <c r="E34" t="s">
        <v>257</v>
      </c>
      <c r="F34" t="s">
        <v>258</v>
      </c>
      <c r="G34">
        <v>5</v>
      </c>
      <c r="H34">
        <v>1</v>
      </c>
      <c r="I34">
        <v>1.05</v>
      </c>
      <c r="J34">
        <v>0.97</v>
      </c>
      <c r="K34">
        <v>0.86</v>
      </c>
      <c r="L34">
        <v>1.1000000000000001</v>
      </c>
      <c r="M34">
        <v>1.1599999999999999</v>
      </c>
      <c r="N34">
        <f t="shared" ref="N34:N55" si="6">G34*H34</f>
        <v>5</v>
      </c>
      <c r="O34">
        <f t="shared" ref="O34:O55" si="7">G34*I34</f>
        <v>5.25</v>
      </c>
      <c r="P34">
        <f t="shared" ref="P34:P55" si="8">G34*J34</f>
        <v>4.8499999999999996</v>
      </c>
      <c r="Q34">
        <f t="shared" ref="Q34:Q55" si="9">G34*K34</f>
        <v>4.3</v>
      </c>
      <c r="R34">
        <f t="shared" ref="R34:R55" si="10">G34*L34</f>
        <v>5.5</v>
      </c>
      <c r="S34">
        <f t="shared" ref="S34:S55" si="11">G34*M34</f>
        <v>5.8</v>
      </c>
    </row>
    <row r="35" spans="1:19">
      <c r="A35" t="s">
        <v>103</v>
      </c>
      <c r="B35" t="s">
        <v>104</v>
      </c>
      <c r="C35" t="s">
        <v>263</v>
      </c>
      <c r="D35" t="s">
        <v>260</v>
      </c>
      <c r="E35" t="s">
        <v>257</v>
      </c>
      <c r="F35" t="s">
        <v>258</v>
      </c>
      <c r="G35">
        <v>3</v>
      </c>
      <c r="H35">
        <v>1</v>
      </c>
      <c r="I35">
        <v>1.05</v>
      </c>
      <c r="J35">
        <v>0.97</v>
      </c>
      <c r="K35">
        <v>0.86</v>
      </c>
      <c r="L35">
        <v>1.1000000000000001</v>
      </c>
      <c r="M35">
        <v>1.1599999999999999</v>
      </c>
      <c r="N35">
        <f t="shared" si="6"/>
        <v>3</v>
      </c>
      <c r="O35">
        <f t="shared" si="7"/>
        <v>3.1500000000000004</v>
      </c>
      <c r="P35">
        <f t="shared" si="8"/>
        <v>2.91</v>
      </c>
      <c r="Q35">
        <f t="shared" si="9"/>
        <v>2.58</v>
      </c>
      <c r="R35">
        <f t="shared" si="10"/>
        <v>3.3000000000000003</v>
      </c>
      <c r="S35">
        <f t="shared" si="11"/>
        <v>3.4799999999999995</v>
      </c>
    </row>
    <row r="36" spans="1:19">
      <c r="A36" t="s">
        <v>105</v>
      </c>
      <c r="B36" t="s">
        <v>106</v>
      </c>
      <c r="C36" t="s">
        <v>263</v>
      </c>
      <c r="D36" t="s">
        <v>260</v>
      </c>
      <c r="E36" t="s">
        <v>257</v>
      </c>
      <c r="F36" t="s">
        <v>258</v>
      </c>
      <c r="G36">
        <v>2</v>
      </c>
      <c r="H36">
        <v>1</v>
      </c>
      <c r="I36">
        <v>1.05</v>
      </c>
      <c r="J36">
        <v>0.97</v>
      </c>
      <c r="K36">
        <v>0.86</v>
      </c>
      <c r="L36">
        <v>1.1000000000000001</v>
      </c>
      <c r="M36">
        <v>1.1599999999999999</v>
      </c>
      <c r="N36">
        <f t="shared" si="6"/>
        <v>2</v>
      </c>
      <c r="O36">
        <f t="shared" si="7"/>
        <v>2.1</v>
      </c>
      <c r="P36">
        <f t="shared" si="8"/>
        <v>1.94</v>
      </c>
      <c r="Q36">
        <f t="shared" si="9"/>
        <v>1.72</v>
      </c>
      <c r="R36">
        <f t="shared" si="10"/>
        <v>2.2000000000000002</v>
      </c>
      <c r="S36">
        <f t="shared" si="11"/>
        <v>2.3199999999999998</v>
      </c>
    </row>
    <row r="37" spans="1:19">
      <c r="A37" t="s">
        <v>107</v>
      </c>
      <c r="B37" t="s">
        <v>108</v>
      </c>
      <c r="C37" t="s">
        <v>264</v>
      </c>
      <c r="D37" t="s">
        <v>260</v>
      </c>
      <c r="E37" t="s">
        <v>257</v>
      </c>
      <c r="F37" t="s">
        <v>258</v>
      </c>
      <c r="G37">
        <v>4</v>
      </c>
      <c r="H37">
        <v>1</v>
      </c>
      <c r="I37">
        <v>1.05</v>
      </c>
      <c r="J37">
        <v>0.97</v>
      </c>
      <c r="K37">
        <v>0.86</v>
      </c>
      <c r="L37">
        <v>1.1000000000000001</v>
      </c>
      <c r="M37">
        <v>1.1599999999999999</v>
      </c>
      <c r="N37">
        <f t="shared" si="6"/>
        <v>4</v>
      </c>
      <c r="O37">
        <f t="shared" si="7"/>
        <v>4.2</v>
      </c>
      <c r="P37">
        <f t="shared" si="8"/>
        <v>3.88</v>
      </c>
      <c r="Q37">
        <f t="shared" si="9"/>
        <v>3.44</v>
      </c>
      <c r="R37">
        <f t="shared" si="10"/>
        <v>4.4000000000000004</v>
      </c>
      <c r="S37">
        <f t="shared" si="11"/>
        <v>4.6399999999999997</v>
      </c>
    </row>
    <row r="38" spans="1:19">
      <c r="A38" t="s">
        <v>109</v>
      </c>
      <c r="B38" t="s">
        <v>110</v>
      </c>
      <c r="C38" t="s">
        <v>264</v>
      </c>
      <c r="D38" t="s">
        <v>260</v>
      </c>
      <c r="E38" t="s">
        <v>257</v>
      </c>
      <c r="F38" t="s">
        <v>258</v>
      </c>
      <c r="G38">
        <v>3</v>
      </c>
      <c r="H38">
        <v>1</v>
      </c>
      <c r="I38">
        <v>1.05</v>
      </c>
      <c r="J38">
        <v>0.97</v>
      </c>
      <c r="K38">
        <v>0.86</v>
      </c>
      <c r="L38">
        <v>1.1000000000000001</v>
      </c>
      <c r="M38">
        <v>1.1599999999999999</v>
      </c>
      <c r="N38">
        <f t="shared" si="6"/>
        <v>3</v>
      </c>
      <c r="O38">
        <f t="shared" si="7"/>
        <v>3.1500000000000004</v>
      </c>
      <c r="P38">
        <f t="shared" si="8"/>
        <v>2.91</v>
      </c>
      <c r="Q38">
        <f t="shared" si="9"/>
        <v>2.58</v>
      </c>
      <c r="R38">
        <f t="shared" si="10"/>
        <v>3.3000000000000003</v>
      </c>
      <c r="S38">
        <f t="shared" si="11"/>
        <v>3.4799999999999995</v>
      </c>
    </row>
    <row r="39" spans="1:19">
      <c r="A39" t="s">
        <v>111</v>
      </c>
      <c r="B39" t="s">
        <v>112</v>
      </c>
      <c r="C39" t="s">
        <v>264</v>
      </c>
      <c r="D39" t="s">
        <v>260</v>
      </c>
      <c r="E39" t="s">
        <v>257</v>
      </c>
      <c r="F39" t="s">
        <v>258</v>
      </c>
      <c r="G39">
        <v>2</v>
      </c>
      <c r="H39">
        <v>1</v>
      </c>
      <c r="I39">
        <v>1.05</v>
      </c>
      <c r="J39">
        <v>0.97</v>
      </c>
      <c r="K39">
        <v>0.86</v>
      </c>
      <c r="L39">
        <v>1.1000000000000001</v>
      </c>
      <c r="M39">
        <v>1.1599999999999999</v>
      </c>
      <c r="N39">
        <f t="shared" si="6"/>
        <v>2</v>
      </c>
      <c r="O39">
        <f t="shared" si="7"/>
        <v>2.1</v>
      </c>
      <c r="P39">
        <f t="shared" si="8"/>
        <v>1.94</v>
      </c>
      <c r="Q39">
        <f t="shared" si="9"/>
        <v>1.72</v>
      </c>
      <c r="R39">
        <f t="shared" si="10"/>
        <v>2.2000000000000002</v>
      </c>
      <c r="S39">
        <f t="shared" si="11"/>
        <v>2.3199999999999998</v>
      </c>
    </row>
    <row r="40" spans="1:19">
      <c r="A40" t="s">
        <v>113</v>
      </c>
      <c r="B40" t="s">
        <v>114</v>
      </c>
      <c r="C40" t="s">
        <v>264</v>
      </c>
      <c r="D40" t="s">
        <v>260</v>
      </c>
      <c r="E40" t="s">
        <v>257</v>
      </c>
      <c r="F40" t="s">
        <v>258</v>
      </c>
      <c r="G40">
        <v>2</v>
      </c>
      <c r="H40">
        <v>1</v>
      </c>
      <c r="I40">
        <v>1.05</v>
      </c>
      <c r="J40">
        <v>0.97</v>
      </c>
      <c r="K40">
        <v>0.86</v>
      </c>
      <c r="L40">
        <v>1.1000000000000001</v>
      </c>
      <c r="M40">
        <v>1.1599999999999999</v>
      </c>
      <c r="N40">
        <f t="shared" si="6"/>
        <v>2</v>
      </c>
      <c r="O40">
        <f t="shared" si="7"/>
        <v>2.1</v>
      </c>
      <c r="P40">
        <f t="shared" si="8"/>
        <v>1.94</v>
      </c>
      <c r="Q40">
        <f t="shared" si="9"/>
        <v>1.72</v>
      </c>
      <c r="R40">
        <f t="shared" si="10"/>
        <v>2.2000000000000002</v>
      </c>
      <c r="S40">
        <f t="shared" si="11"/>
        <v>2.3199999999999998</v>
      </c>
    </row>
    <row r="41" spans="1:19">
      <c r="A41" t="s">
        <v>115</v>
      </c>
      <c r="B41" t="s">
        <v>116</v>
      </c>
      <c r="C41" t="s">
        <v>264</v>
      </c>
      <c r="D41" t="s">
        <v>260</v>
      </c>
      <c r="E41" t="s">
        <v>257</v>
      </c>
      <c r="F41" t="s">
        <v>258</v>
      </c>
      <c r="G41">
        <v>2</v>
      </c>
      <c r="H41">
        <v>1</v>
      </c>
      <c r="I41">
        <v>1.05</v>
      </c>
      <c r="J41">
        <v>0.97</v>
      </c>
      <c r="K41">
        <v>0.86</v>
      </c>
      <c r="L41">
        <v>1.1000000000000001</v>
      </c>
      <c r="M41">
        <v>1.1599999999999999</v>
      </c>
      <c r="N41">
        <f t="shared" si="6"/>
        <v>2</v>
      </c>
      <c r="O41">
        <f t="shared" si="7"/>
        <v>2.1</v>
      </c>
      <c r="P41">
        <f t="shared" si="8"/>
        <v>1.94</v>
      </c>
      <c r="Q41">
        <f t="shared" si="9"/>
        <v>1.72</v>
      </c>
      <c r="R41">
        <f t="shared" si="10"/>
        <v>2.2000000000000002</v>
      </c>
      <c r="S41">
        <f t="shared" si="11"/>
        <v>2.3199999999999998</v>
      </c>
    </row>
    <row r="42" spans="1:19">
      <c r="A42" t="s">
        <v>117</v>
      </c>
      <c r="B42" t="s">
        <v>118</v>
      </c>
      <c r="C42" t="s">
        <v>264</v>
      </c>
      <c r="D42" t="s">
        <v>260</v>
      </c>
      <c r="E42" t="s">
        <v>257</v>
      </c>
      <c r="F42" t="s">
        <v>258</v>
      </c>
      <c r="G42">
        <v>2</v>
      </c>
      <c r="H42">
        <v>1</v>
      </c>
      <c r="I42">
        <v>1.05</v>
      </c>
      <c r="J42">
        <v>0.97</v>
      </c>
      <c r="K42">
        <v>0.86</v>
      </c>
      <c r="L42">
        <v>1.1000000000000001</v>
      </c>
      <c r="M42">
        <v>1.1599999999999999</v>
      </c>
      <c r="N42">
        <f t="shared" si="6"/>
        <v>2</v>
      </c>
      <c r="O42">
        <f t="shared" si="7"/>
        <v>2.1</v>
      </c>
      <c r="P42">
        <f t="shared" si="8"/>
        <v>1.94</v>
      </c>
      <c r="Q42">
        <f t="shared" si="9"/>
        <v>1.72</v>
      </c>
      <c r="R42">
        <f t="shared" si="10"/>
        <v>2.2000000000000002</v>
      </c>
      <c r="S42">
        <f t="shared" si="11"/>
        <v>2.3199999999999998</v>
      </c>
    </row>
    <row r="43" spans="1:19">
      <c r="A43" t="s">
        <v>119</v>
      </c>
      <c r="B43" t="s">
        <v>120</v>
      </c>
      <c r="C43" t="s">
        <v>264</v>
      </c>
      <c r="D43" t="s">
        <v>260</v>
      </c>
      <c r="E43" t="s">
        <v>257</v>
      </c>
      <c r="F43" t="s">
        <v>258</v>
      </c>
      <c r="G43">
        <v>2</v>
      </c>
      <c r="H43">
        <v>1</v>
      </c>
      <c r="I43">
        <v>1.05</v>
      </c>
      <c r="J43">
        <v>0.97</v>
      </c>
      <c r="K43">
        <v>0.86</v>
      </c>
      <c r="L43">
        <v>1.1000000000000001</v>
      </c>
      <c r="M43">
        <v>1.1599999999999999</v>
      </c>
      <c r="N43">
        <f t="shared" si="6"/>
        <v>2</v>
      </c>
      <c r="O43">
        <f t="shared" si="7"/>
        <v>2.1</v>
      </c>
      <c r="P43">
        <f t="shared" si="8"/>
        <v>1.94</v>
      </c>
      <c r="Q43">
        <f t="shared" si="9"/>
        <v>1.72</v>
      </c>
      <c r="R43">
        <f t="shared" si="10"/>
        <v>2.2000000000000002</v>
      </c>
      <c r="S43">
        <f t="shared" si="11"/>
        <v>2.3199999999999998</v>
      </c>
    </row>
    <row r="44" spans="1:19">
      <c r="A44" t="s">
        <v>121</v>
      </c>
      <c r="B44" t="s">
        <v>122</v>
      </c>
      <c r="C44" t="s">
        <v>265</v>
      </c>
      <c r="D44" t="s">
        <v>260</v>
      </c>
      <c r="E44" t="s">
        <v>257</v>
      </c>
      <c r="F44" t="s">
        <v>258</v>
      </c>
      <c r="G44">
        <v>3</v>
      </c>
      <c r="H44">
        <v>1</v>
      </c>
      <c r="I44">
        <v>1.05</v>
      </c>
      <c r="J44">
        <v>0.97</v>
      </c>
      <c r="K44">
        <v>0.86</v>
      </c>
      <c r="L44">
        <v>1.1000000000000001</v>
      </c>
      <c r="M44">
        <v>1.1599999999999999</v>
      </c>
      <c r="N44">
        <f t="shared" si="6"/>
        <v>3</v>
      </c>
      <c r="O44">
        <f t="shared" si="7"/>
        <v>3.1500000000000004</v>
      </c>
      <c r="P44">
        <f t="shared" si="8"/>
        <v>2.91</v>
      </c>
      <c r="Q44">
        <f t="shared" si="9"/>
        <v>2.58</v>
      </c>
      <c r="R44">
        <f t="shared" si="10"/>
        <v>3.3000000000000003</v>
      </c>
      <c r="S44">
        <f t="shared" si="11"/>
        <v>3.4799999999999995</v>
      </c>
    </row>
    <row r="45" spans="1:19">
      <c r="A45" t="s">
        <v>123</v>
      </c>
      <c r="B45" t="s">
        <v>124</v>
      </c>
      <c r="C45" t="s">
        <v>265</v>
      </c>
      <c r="D45" t="s">
        <v>260</v>
      </c>
      <c r="E45" t="s">
        <v>257</v>
      </c>
      <c r="F45" t="s">
        <v>258</v>
      </c>
      <c r="G45">
        <v>2</v>
      </c>
      <c r="H45">
        <v>1</v>
      </c>
      <c r="I45">
        <v>1.05</v>
      </c>
      <c r="J45">
        <v>0.97</v>
      </c>
      <c r="K45">
        <v>0.86</v>
      </c>
      <c r="L45">
        <v>1.1000000000000001</v>
      </c>
      <c r="M45">
        <v>1.1599999999999999</v>
      </c>
      <c r="N45">
        <f t="shared" si="6"/>
        <v>2</v>
      </c>
      <c r="O45">
        <f t="shared" si="7"/>
        <v>2.1</v>
      </c>
      <c r="P45">
        <f t="shared" si="8"/>
        <v>1.94</v>
      </c>
      <c r="Q45">
        <f t="shared" si="9"/>
        <v>1.72</v>
      </c>
      <c r="R45">
        <f t="shared" si="10"/>
        <v>2.2000000000000002</v>
      </c>
      <c r="S45">
        <f t="shared" si="11"/>
        <v>2.3199999999999998</v>
      </c>
    </row>
    <row r="46" spans="1:19">
      <c r="A46" t="s">
        <v>125</v>
      </c>
      <c r="B46" t="s">
        <v>126</v>
      </c>
      <c r="C46" t="s">
        <v>265</v>
      </c>
      <c r="D46" t="s">
        <v>260</v>
      </c>
      <c r="E46" t="s">
        <v>257</v>
      </c>
      <c r="F46" t="s">
        <v>258</v>
      </c>
      <c r="G46">
        <v>2</v>
      </c>
      <c r="H46">
        <v>1</v>
      </c>
      <c r="I46">
        <v>1.05</v>
      </c>
      <c r="J46">
        <v>0.97</v>
      </c>
      <c r="K46">
        <v>0.86</v>
      </c>
      <c r="L46">
        <v>1.1000000000000001</v>
      </c>
      <c r="M46">
        <v>1.1599999999999999</v>
      </c>
      <c r="N46">
        <f t="shared" si="6"/>
        <v>2</v>
      </c>
      <c r="O46">
        <f t="shared" si="7"/>
        <v>2.1</v>
      </c>
      <c r="P46">
        <f t="shared" si="8"/>
        <v>1.94</v>
      </c>
      <c r="Q46">
        <f t="shared" si="9"/>
        <v>1.72</v>
      </c>
      <c r="R46">
        <f t="shared" si="10"/>
        <v>2.2000000000000002</v>
      </c>
      <c r="S46">
        <f t="shared" si="11"/>
        <v>2.3199999999999998</v>
      </c>
    </row>
    <row r="47" spans="1:19">
      <c r="A47" t="s">
        <v>127</v>
      </c>
      <c r="B47" t="s">
        <v>128</v>
      </c>
      <c r="C47" t="s">
        <v>266</v>
      </c>
      <c r="D47" t="s">
        <v>260</v>
      </c>
      <c r="E47" t="s">
        <v>257</v>
      </c>
      <c r="F47" t="s">
        <v>258</v>
      </c>
      <c r="G47">
        <v>2</v>
      </c>
      <c r="H47">
        <v>1</v>
      </c>
      <c r="I47">
        <v>1.05</v>
      </c>
      <c r="J47">
        <v>0.97</v>
      </c>
      <c r="K47">
        <v>0.86</v>
      </c>
      <c r="L47">
        <v>1.1000000000000001</v>
      </c>
      <c r="M47">
        <v>1.1599999999999999</v>
      </c>
      <c r="N47">
        <f t="shared" si="6"/>
        <v>2</v>
      </c>
      <c r="O47">
        <f t="shared" si="7"/>
        <v>2.1</v>
      </c>
      <c r="P47">
        <f t="shared" si="8"/>
        <v>1.94</v>
      </c>
      <c r="Q47">
        <f t="shared" si="9"/>
        <v>1.72</v>
      </c>
      <c r="R47">
        <f t="shared" si="10"/>
        <v>2.2000000000000002</v>
      </c>
      <c r="S47">
        <f t="shared" si="11"/>
        <v>2.3199999999999998</v>
      </c>
    </row>
    <row r="48" spans="1:19">
      <c r="A48" t="s">
        <v>129</v>
      </c>
      <c r="B48" t="s">
        <v>130</v>
      </c>
      <c r="C48" t="s">
        <v>267</v>
      </c>
      <c r="D48" t="s">
        <v>260</v>
      </c>
      <c r="E48" t="s">
        <v>257</v>
      </c>
      <c r="F48" t="s">
        <v>258</v>
      </c>
      <c r="G48">
        <v>2</v>
      </c>
      <c r="H48">
        <v>1</v>
      </c>
      <c r="I48">
        <v>1.05</v>
      </c>
      <c r="J48">
        <v>0.97</v>
      </c>
      <c r="K48">
        <v>0.86</v>
      </c>
      <c r="L48">
        <v>1.1000000000000001</v>
      </c>
      <c r="M48">
        <v>1.1599999999999999</v>
      </c>
      <c r="N48">
        <f t="shared" si="6"/>
        <v>2</v>
      </c>
      <c r="O48">
        <f t="shared" si="7"/>
        <v>2.1</v>
      </c>
      <c r="P48">
        <f t="shared" si="8"/>
        <v>1.94</v>
      </c>
      <c r="Q48">
        <f t="shared" si="9"/>
        <v>1.72</v>
      </c>
      <c r="R48">
        <f t="shared" si="10"/>
        <v>2.2000000000000002</v>
      </c>
      <c r="S48">
        <f t="shared" si="11"/>
        <v>2.3199999999999998</v>
      </c>
    </row>
    <row r="49" spans="1:19">
      <c r="A49" t="s">
        <v>131</v>
      </c>
      <c r="B49" t="s">
        <v>132</v>
      </c>
      <c r="C49" t="s">
        <v>267</v>
      </c>
      <c r="D49" t="s">
        <v>260</v>
      </c>
      <c r="E49" t="s">
        <v>257</v>
      </c>
      <c r="F49" t="s">
        <v>258</v>
      </c>
      <c r="G49">
        <v>1</v>
      </c>
      <c r="H49">
        <v>1</v>
      </c>
      <c r="I49">
        <v>1.05</v>
      </c>
      <c r="J49">
        <v>0.97</v>
      </c>
      <c r="K49">
        <v>0.86</v>
      </c>
      <c r="L49">
        <v>1.1000000000000001</v>
      </c>
      <c r="M49">
        <v>1.1599999999999999</v>
      </c>
      <c r="N49">
        <f t="shared" si="6"/>
        <v>1</v>
      </c>
      <c r="O49">
        <f t="shared" si="7"/>
        <v>1.05</v>
      </c>
      <c r="P49">
        <f t="shared" si="8"/>
        <v>0.97</v>
      </c>
      <c r="Q49">
        <f t="shared" si="9"/>
        <v>0.86</v>
      </c>
      <c r="R49">
        <f t="shared" si="10"/>
        <v>1.1000000000000001</v>
      </c>
      <c r="S49">
        <f t="shared" si="11"/>
        <v>1.1599999999999999</v>
      </c>
    </row>
    <row r="50" spans="1:19">
      <c r="A50" t="s">
        <v>133</v>
      </c>
      <c r="B50" t="s">
        <v>134</v>
      </c>
      <c r="C50" t="s">
        <v>267</v>
      </c>
      <c r="D50" t="s">
        <v>260</v>
      </c>
      <c r="E50" t="s">
        <v>257</v>
      </c>
      <c r="F50" t="s">
        <v>258</v>
      </c>
      <c r="G50">
        <v>1</v>
      </c>
      <c r="H50">
        <v>1</v>
      </c>
      <c r="I50">
        <v>1.05</v>
      </c>
      <c r="J50">
        <v>0.97</v>
      </c>
      <c r="K50">
        <v>0.86</v>
      </c>
      <c r="L50">
        <v>1.1000000000000001</v>
      </c>
      <c r="M50">
        <v>1.1599999999999999</v>
      </c>
      <c r="N50">
        <f t="shared" si="6"/>
        <v>1</v>
      </c>
      <c r="O50">
        <f t="shared" si="7"/>
        <v>1.05</v>
      </c>
      <c r="P50">
        <f t="shared" si="8"/>
        <v>0.97</v>
      </c>
      <c r="Q50">
        <f t="shared" si="9"/>
        <v>0.86</v>
      </c>
      <c r="R50">
        <f t="shared" si="10"/>
        <v>1.1000000000000001</v>
      </c>
      <c r="S50">
        <f t="shared" si="11"/>
        <v>1.1599999999999999</v>
      </c>
    </row>
    <row r="51" spans="1:19">
      <c r="A51" t="s">
        <v>135</v>
      </c>
      <c r="B51" t="s">
        <v>136</v>
      </c>
      <c r="C51" t="s">
        <v>267</v>
      </c>
      <c r="D51" t="s">
        <v>260</v>
      </c>
      <c r="E51" t="s">
        <v>257</v>
      </c>
      <c r="F51" t="s">
        <v>258</v>
      </c>
      <c r="G51">
        <v>1</v>
      </c>
      <c r="H51">
        <v>1</v>
      </c>
      <c r="I51">
        <v>1.05</v>
      </c>
      <c r="J51">
        <v>0.97</v>
      </c>
      <c r="K51">
        <v>0.86</v>
      </c>
      <c r="L51">
        <v>1.1000000000000001</v>
      </c>
      <c r="M51">
        <v>1.1599999999999999</v>
      </c>
      <c r="N51">
        <f t="shared" si="6"/>
        <v>1</v>
      </c>
      <c r="O51">
        <f t="shared" si="7"/>
        <v>1.05</v>
      </c>
      <c r="P51">
        <f t="shared" si="8"/>
        <v>0.97</v>
      </c>
      <c r="Q51">
        <f t="shared" si="9"/>
        <v>0.86</v>
      </c>
      <c r="R51">
        <f t="shared" si="10"/>
        <v>1.1000000000000001</v>
      </c>
      <c r="S51">
        <f t="shared" si="11"/>
        <v>1.1599999999999999</v>
      </c>
    </row>
    <row r="52" spans="1:19">
      <c r="A52" t="s">
        <v>137</v>
      </c>
      <c r="B52" t="s">
        <v>138</v>
      </c>
      <c r="C52" t="s">
        <v>268</v>
      </c>
      <c r="D52" t="s">
        <v>260</v>
      </c>
      <c r="E52" t="s">
        <v>257</v>
      </c>
      <c r="F52" t="s">
        <v>258</v>
      </c>
      <c r="G52">
        <v>2</v>
      </c>
      <c r="H52">
        <v>1</v>
      </c>
      <c r="I52">
        <v>1.05</v>
      </c>
      <c r="J52">
        <v>0.97</v>
      </c>
      <c r="K52">
        <v>0.86</v>
      </c>
      <c r="L52">
        <v>1.1000000000000001</v>
      </c>
      <c r="M52">
        <v>1.1599999999999999</v>
      </c>
      <c r="N52">
        <f t="shared" si="6"/>
        <v>2</v>
      </c>
      <c r="O52">
        <f t="shared" si="7"/>
        <v>2.1</v>
      </c>
      <c r="P52">
        <f t="shared" si="8"/>
        <v>1.94</v>
      </c>
      <c r="Q52">
        <f t="shared" si="9"/>
        <v>1.72</v>
      </c>
      <c r="R52">
        <f t="shared" si="10"/>
        <v>2.2000000000000002</v>
      </c>
      <c r="S52">
        <f t="shared" si="11"/>
        <v>2.3199999999999998</v>
      </c>
    </row>
    <row r="53" spans="1:19">
      <c r="A53" t="s">
        <v>139</v>
      </c>
      <c r="B53" t="s">
        <v>140</v>
      </c>
      <c r="C53" t="s">
        <v>268</v>
      </c>
      <c r="D53" t="s">
        <v>260</v>
      </c>
      <c r="E53" t="s">
        <v>257</v>
      </c>
      <c r="F53" t="s">
        <v>258</v>
      </c>
      <c r="G53">
        <v>2</v>
      </c>
      <c r="H53">
        <v>1</v>
      </c>
      <c r="I53">
        <v>1.05</v>
      </c>
      <c r="J53">
        <v>0.97</v>
      </c>
      <c r="K53">
        <v>0.86</v>
      </c>
      <c r="L53">
        <v>1.1000000000000001</v>
      </c>
      <c r="M53">
        <v>1.1599999999999999</v>
      </c>
      <c r="N53">
        <f t="shared" si="6"/>
        <v>2</v>
      </c>
      <c r="O53">
        <f t="shared" si="7"/>
        <v>2.1</v>
      </c>
      <c r="P53">
        <f t="shared" si="8"/>
        <v>1.94</v>
      </c>
      <c r="Q53">
        <f t="shared" si="9"/>
        <v>1.72</v>
      </c>
      <c r="R53">
        <f t="shared" si="10"/>
        <v>2.2000000000000002</v>
      </c>
      <c r="S53">
        <f t="shared" si="11"/>
        <v>2.3199999999999998</v>
      </c>
    </row>
    <row r="54" spans="1:19">
      <c r="A54" t="s">
        <v>141</v>
      </c>
      <c r="B54" t="s">
        <v>142</v>
      </c>
      <c r="C54" t="s">
        <v>268</v>
      </c>
      <c r="D54" t="s">
        <v>260</v>
      </c>
      <c r="E54" t="s">
        <v>257</v>
      </c>
      <c r="F54" t="s">
        <v>258</v>
      </c>
      <c r="G54">
        <v>1</v>
      </c>
      <c r="H54">
        <v>1</v>
      </c>
      <c r="I54">
        <v>1.05</v>
      </c>
      <c r="J54">
        <v>0.97</v>
      </c>
      <c r="K54">
        <v>0.86</v>
      </c>
      <c r="L54">
        <v>1.1000000000000001</v>
      </c>
      <c r="M54">
        <v>1.1599999999999999</v>
      </c>
      <c r="N54">
        <f t="shared" si="6"/>
        <v>1</v>
      </c>
      <c r="O54">
        <f t="shared" si="7"/>
        <v>1.05</v>
      </c>
      <c r="P54">
        <f t="shared" si="8"/>
        <v>0.97</v>
      </c>
      <c r="Q54">
        <f t="shared" si="9"/>
        <v>0.86</v>
      </c>
      <c r="R54">
        <f t="shared" si="10"/>
        <v>1.1000000000000001</v>
      </c>
      <c r="S54">
        <f t="shared" si="11"/>
        <v>1.1599999999999999</v>
      </c>
    </row>
    <row r="55" spans="1:19">
      <c r="A55" t="s">
        <v>143</v>
      </c>
      <c r="B55" t="s">
        <v>144</v>
      </c>
      <c r="C55" t="s">
        <v>269</v>
      </c>
      <c r="D55" t="s">
        <v>270</v>
      </c>
      <c r="E55" t="s">
        <v>257</v>
      </c>
      <c r="F55" t="s">
        <v>258</v>
      </c>
      <c r="G55">
        <v>18</v>
      </c>
      <c r="H55">
        <v>1</v>
      </c>
      <c r="I55">
        <v>1.05</v>
      </c>
      <c r="J55">
        <v>0.97</v>
      </c>
      <c r="K55">
        <v>0.86</v>
      </c>
      <c r="L55">
        <v>1.1000000000000001</v>
      </c>
      <c r="M55">
        <v>1.1599999999999999</v>
      </c>
      <c r="N55">
        <f t="shared" si="6"/>
        <v>18</v>
      </c>
      <c r="O55">
        <f t="shared" si="7"/>
        <v>18.900000000000002</v>
      </c>
      <c r="P55">
        <f t="shared" si="8"/>
        <v>17.46</v>
      </c>
      <c r="Q55">
        <f t="shared" si="9"/>
        <v>15.48</v>
      </c>
      <c r="R55">
        <f t="shared" si="10"/>
        <v>19.8</v>
      </c>
      <c r="S55">
        <f t="shared" si="11"/>
        <v>20.88</v>
      </c>
    </row>
    <row r="56" spans="1:19">
      <c r="A56" t="s">
        <v>271</v>
      </c>
      <c r="N56">
        <f t="shared" ref="N56:S56" si="12">SUM(N2:N55)</f>
        <v>722</v>
      </c>
      <c r="O56">
        <f t="shared" si="12"/>
        <v>758.10000000000025</v>
      </c>
      <c r="P56">
        <f t="shared" si="12"/>
        <v>700.34000000000071</v>
      </c>
      <c r="Q56">
        <f t="shared" si="12"/>
        <v>620.92000000000087</v>
      </c>
      <c r="R56">
        <f t="shared" si="12"/>
        <v>794.20000000000027</v>
      </c>
      <c r="S56">
        <f t="shared" si="12"/>
        <v>837.52000000000044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56"/>
  <sheetViews>
    <sheetView workbookViewId="0"/>
  </sheetViews>
  <sheetFormatPr baseColWidth="10" defaultColWidth="8.83203125" defaultRowHeight="16"/>
  <cols>
    <col min="1" max="1" width="24" customWidth="1"/>
    <col min="2" max="2" width="8" customWidth="1"/>
    <col min="3" max="3" width="11" customWidth="1"/>
    <col min="4" max="4" width="15" customWidth="1"/>
    <col min="5" max="5" width="11" customWidth="1"/>
    <col min="6" max="6" width="15" customWidth="1"/>
    <col min="7" max="7" width="11" customWidth="1"/>
    <col min="8" max="8" width="15" customWidth="1"/>
    <col min="9" max="9" width="11" customWidth="1"/>
    <col min="10" max="10" width="15" customWidth="1"/>
    <col min="11" max="11" width="11" customWidth="1"/>
    <col min="12" max="12" width="15" customWidth="1"/>
    <col min="13" max="13" width="11" customWidth="1"/>
    <col min="14" max="14" width="15" customWidth="1"/>
    <col min="15" max="15" width="12" customWidth="1"/>
    <col min="16" max="16" width="9" customWidth="1"/>
    <col min="17" max="19" width="15" customWidth="1"/>
  </cols>
  <sheetData>
    <row r="1" spans="1:19" ht="34">
      <c r="A1" s="16" t="s">
        <v>28</v>
      </c>
      <c r="B1" s="16" t="s">
        <v>29</v>
      </c>
      <c r="C1" s="16" t="s">
        <v>272</v>
      </c>
      <c r="D1" s="16" t="s">
        <v>273</v>
      </c>
      <c r="E1" s="16" t="s">
        <v>274</v>
      </c>
      <c r="F1" s="16" t="s">
        <v>275</v>
      </c>
      <c r="G1" s="16" t="s">
        <v>276</v>
      </c>
      <c r="H1" s="16" t="s">
        <v>277</v>
      </c>
      <c r="I1" s="16" t="s">
        <v>278</v>
      </c>
      <c r="J1" s="16" t="s">
        <v>279</v>
      </c>
      <c r="K1" s="16" t="s">
        <v>280</v>
      </c>
      <c r="L1" s="16" t="s">
        <v>281</v>
      </c>
      <c r="M1" s="16" t="s">
        <v>282</v>
      </c>
      <c r="N1" s="16" t="s">
        <v>283</v>
      </c>
      <c r="O1" s="16" t="s">
        <v>220</v>
      </c>
      <c r="P1" s="16" t="s">
        <v>284</v>
      </c>
      <c r="Q1" s="16" t="s">
        <v>217</v>
      </c>
      <c r="R1" s="16" t="s">
        <v>216</v>
      </c>
      <c r="S1" s="16" t="s">
        <v>218</v>
      </c>
    </row>
    <row r="2" spans="1:19">
      <c r="A2" t="s">
        <v>37</v>
      </c>
      <c r="B2" t="s">
        <v>38</v>
      </c>
      <c r="C2">
        <f>Corridor_Evidence!N2/Corridor_Evidence!N56</f>
        <v>0.13157894736842105</v>
      </c>
      <c r="D2">
        <f>C2*Egypt_Total_YOY!O5</f>
        <v>3895118421.0526314</v>
      </c>
      <c r="E2">
        <f>Corridor_Evidence!O2/Corridor_Evidence!O56</f>
        <v>0.13157894736842102</v>
      </c>
      <c r="F2">
        <f>E2*Egypt_Total_YOY!P5</f>
        <v>4143026315.7894726</v>
      </c>
      <c r="G2">
        <f>Corridor_Evidence!P2/Corridor_Evidence!P56</f>
        <v>0.13157894736842091</v>
      </c>
      <c r="H2">
        <f>G2*Egypt_Total_YOY!Q5</f>
        <v>3727999999.9999957</v>
      </c>
      <c r="I2">
        <f>Corridor_Evidence!Q2/Corridor_Evidence!Q56</f>
        <v>0.13157894736842088</v>
      </c>
      <c r="J2">
        <f>I2*Egypt_Total_YOY!R5</f>
        <v>2570013157.8947334</v>
      </c>
      <c r="K2">
        <f>Corridor_Evidence!R2/Corridor_Evidence!R56</f>
        <v>0.13157894736842102</v>
      </c>
      <c r="L2">
        <f>K2*Egypt_Total_YOY!S5</f>
        <v>3889355263.1578937</v>
      </c>
      <c r="M2">
        <f>Corridor_Evidence!S2/Corridor_Evidence!S56</f>
        <v>0.13157894736842096</v>
      </c>
      <c r="N2">
        <f>M2*Egypt_Total_YOY!T5</f>
        <v>5460526315.7894697</v>
      </c>
      <c r="O2" t="s">
        <v>285</v>
      </c>
      <c r="P2">
        <v>0.1</v>
      </c>
      <c r="Q2">
        <f t="shared" ref="Q2:Q33" si="0">N2*(1-P2)</f>
        <v>4914473684.2105227</v>
      </c>
      <c r="R2">
        <f t="shared" ref="R2:R33" si="1">N2</f>
        <v>5460526315.7894697</v>
      </c>
      <c r="S2">
        <f t="shared" ref="S2:S33" si="2">N2*(1+P2)</f>
        <v>6006578947.3684168</v>
      </c>
    </row>
    <row r="3" spans="1:19">
      <c r="A3" t="s">
        <v>39</v>
      </c>
      <c r="B3" t="s">
        <v>40</v>
      </c>
      <c r="C3">
        <f>Corridor_Evidence!N3/Corridor_Evidence!N56</f>
        <v>0.12188365650969529</v>
      </c>
      <c r="D3">
        <f>C3*Egypt_Total_YOY!O5</f>
        <v>3608109695.2908587</v>
      </c>
      <c r="E3">
        <f>Corridor_Evidence!O3/Corridor_Evidence!O56</f>
        <v>0.12188365650969525</v>
      </c>
      <c r="F3">
        <f>E3*Egypt_Total_YOY!P5</f>
        <v>3837750692.5207744</v>
      </c>
      <c r="G3">
        <f>Corridor_Evidence!P3/Corridor_Evidence!P56</f>
        <v>0.12188365650969517</v>
      </c>
      <c r="H3">
        <f>G3*Egypt_Total_YOY!Q5</f>
        <v>3453305263.1578913</v>
      </c>
      <c r="I3">
        <f>Corridor_Evidence!Q3/Corridor_Evidence!Q56</f>
        <v>0.12188365650969511</v>
      </c>
      <c r="J3">
        <f>I3*Egypt_Total_YOY!R5</f>
        <v>2380643767.3130159</v>
      </c>
      <c r="K3">
        <f>Corridor_Evidence!R3/Corridor_Evidence!R56</f>
        <v>0.12188365650969527</v>
      </c>
      <c r="L3">
        <f>K3*Egypt_Total_YOY!S5</f>
        <v>3602771191.1357331</v>
      </c>
      <c r="M3">
        <f>Corridor_Evidence!S3/Corridor_Evidence!S56</f>
        <v>0.12188365650969522</v>
      </c>
      <c r="N3">
        <f>M3*Egypt_Total_YOY!T5</f>
        <v>5058171745.1523514</v>
      </c>
      <c r="O3" t="s">
        <v>285</v>
      </c>
      <c r="P3">
        <v>0.1</v>
      </c>
      <c r="Q3">
        <f t="shared" si="0"/>
        <v>4552354570.6371164</v>
      </c>
      <c r="R3">
        <f t="shared" si="1"/>
        <v>5058171745.1523514</v>
      </c>
      <c r="S3">
        <f t="shared" si="2"/>
        <v>5563988919.6675873</v>
      </c>
    </row>
    <row r="4" spans="1:19">
      <c r="A4" t="s">
        <v>41</v>
      </c>
      <c r="B4" t="s">
        <v>42</v>
      </c>
      <c r="C4">
        <f>Corridor_Evidence!N4/Corridor_Evidence!N56</f>
        <v>9.9722991689750698E-2</v>
      </c>
      <c r="D4">
        <f>C4*Egypt_Total_YOY!O5</f>
        <v>2952089750.6925211</v>
      </c>
      <c r="E4">
        <f>Corridor_Evidence!O4/Corridor_Evidence!O56</f>
        <v>9.972299168975067E-2</v>
      </c>
      <c r="F4">
        <f>E4*Egypt_Total_YOY!P5</f>
        <v>3139977839.3351793</v>
      </c>
      <c r="G4">
        <f>Corridor_Evidence!P4/Corridor_Evidence!P56</f>
        <v>9.9722991689750601E-2</v>
      </c>
      <c r="H4">
        <f>G4*Egypt_Total_YOY!Q5</f>
        <v>2825431578.9473658</v>
      </c>
      <c r="I4">
        <f>Corridor_Evidence!Q4/Corridor_Evidence!Q56</f>
        <v>9.9722991689750559E-2</v>
      </c>
      <c r="J4">
        <f>I4*Egypt_Total_YOY!R5</f>
        <v>1947799445.983377</v>
      </c>
      <c r="K4">
        <f>Corridor_Evidence!R4/Corridor_Evidence!R56</f>
        <v>9.9722991689750656E-2</v>
      </c>
      <c r="L4">
        <f>K4*Egypt_Total_YOY!S5</f>
        <v>2947721883.6565084</v>
      </c>
      <c r="M4">
        <f>Corridor_Evidence!S4/Corridor_Evidence!S56</f>
        <v>9.9722991689750642E-2</v>
      </c>
      <c r="N4">
        <f>M4*Egypt_Total_YOY!T5</f>
        <v>4138504155.1246514</v>
      </c>
      <c r="O4" t="s">
        <v>285</v>
      </c>
      <c r="P4">
        <v>0.1</v>
      </c>
      <c r="Q4">
        <f t="shared" si="0"/>
        <v>3724653739.6121864</v>
      </c>
      <c r="R4">
        <f t="shared" si="1"/>
        <v>4138504155.1246514</v>
      </c>
      <c r="S4">
        <f t="shared" si="2"/>
        <v>4552354570.6371174</v>
      </c>
    </row>
    <row r="5" spans="1:19">
      <c r="A5" t="s">
        <v>43</v>
      </c>
      <c r="B5" t="s">
        <v>44</v>
      </c>
      <c r="C5">
        <f>Corridor_Evidence!N5/Corridor_Evidence!N56</f>
        <v>8.0332409972299165E-2</v>
      </c>
      <c r="D5">
        <f>C5*Egypt_Total_YOY!O5</f>
        <v>2378072299.1689749</v>
      </c>
      <c r="E5">
        <f>Corridor_Evidence!O5/Corridor_Evidence!O56</f>
        <v>8.0332409972299151E-2</v>
      </c>
      <c r="F5">
        <f>E5*Egypt_Total_YOY!P5</f>
        <v>2529426592.7977834</v>
      </c>
      <c r="G5">
        <f>Corridor_Evidence!P5/Corridor_Evidence!P56</f>
        <v>8.0332409972299082E-2</v>
      </c>
      <c r="H5">
        <f>G5*Egypt_Total_YOY!Q5</f>
        <v>2276042105.2631555</v>
      </c>
      <c r="I5">
        <f>Corridor_Evidence!Q5/Corridor_Evidence!Q56</f>
        <v>8.0332409972299054E-2</v>
      </c>
      <c r="J5">
        <f>I5*Egypt_Total_YOY!R5</f>
        <v>1569060664.8199425</v>
      </c>
      <c r="K5">
        <f>Corridor_Evidence!R5/Corridor_Evidence!R56</f>
        <v>8.0332409972299151E-2</v>
      </c>
      <c r="L5">
        <f>K5*Egypt_Total_YOY!S5</f>
        <v>2374553739.6121879</v>
      </c>
      <c r="M5">
        <f>Corridor_Evidence!S5/Corridor_Evidence!S56</f>
        <v>8.0332409972299124E-2</v>
      </c>
      <c r="N5">
        <f>M5*Egypt_Total_YOY!T5</f>
        <v>3333795013.8504138</v>
      </c>
      <c r="O5" t="s">
        <v>285</v>
      </c>
      <c r="P5">
        <v>0.1</v>
      </c>
      <c r="Q5">
        <f t="shared" si="0"/>
        <v>3000415512.4653726</v>
      </c>
      <c r="R5">
        <f t="shared" si="1"/>
        <v>3333795013.8504138</v>
      </c>
      <c r="S5">
        <f t="shared" si="2"/>
        <v>3667174515.2354555</v>
      </c>
    </row>
    <row r="6" spans="1:19">
      <c r="A6" t="s">
        <v>45</v>
      </c>
      <c r="B6" t="s">
        <v>46</v>
      </c>
      <c r="C6">
        <f>Corridor_Evidence!N6/Corridor_Evidence!N56</f>
        <v>6.3711911357340723E-2</v>
      </c>
      <c r="D6">
        <f>C6*Egypt_Total_YOY!O5</f>
        <v>1886057340.7202218</v>
      </c>
      <c r="E6">
        <f>Corridor_Evidence!O6/Corridor_Evidence!O56</f>
        <v>6.3711911357340709E-2</v>
      </c>
      <c r="F6">
        <f>E6*Egypt_Total_YOY!P5</f>
        <v>2006096952.908587</v>
      </c>
      <c r="G6">
        <f>Corridor_Evidence!P6/Corridor_Evidence!P56</f>
        <v>6.3711911357340653E-2</v>
      </c>
      <c r="H6">
        <f>G6*Egypt_Total_YOY!Q5</f>
        <v>1805136842.1052613</v>
      </c>
      <c r="I6">
        <f>Corridor_Evidence!Q6/Corridor_Evidence!Q56</f>
        <v>6.3711911357340639E-2</v>
      </c>
      <c r="J6">
        <f>I6*Egypt_Total_YOY!R5</f>
        <v>1244427423.8227131</v>
      </c>
      <c r="K6">
        <f>Corridor_Evidence!R6/Corridor_Evidence!R56</f>
        <v>6.3711911357340695E-2</v>
      </c>
      <c r="L6">
        <f>K6*Egypt_Total_YOY!S5</f>
        <v>1883266759.0027692</v>
      </c>
      <c r="M6">
        <f>Corridor_Evidence!S6/Corridor_Evidence!S56</f>
        <v>6.3711911357340681E-2</v>
      </c>
      <c r="N6">
        <f>M6*Egypt_Total_YOY!T5</f>
        <v>2644044321.3296385</v>
      </c>
      <c r="O6" t="s">
        <v>285</v>
      </c>
      <c r="P6">
        <v>0.1</v>
      </c>
      <c r="Q6">
        <f t="shared" si="0"/>
        <v>2379639889.1966748</v>
      </c>
      <c r="R6">
        <f t="shared" si="1"/>
        <v>2644044321.3296385</v>
      </c>
      <c r="S6">
        <f t="shared" si="2"/>
        <v>2908448753.4626026</v>
      </c>
    </row>
    <row r="7" spans="1:19">
      <c r="A7" t="s">
        <v>47</v>
      </c>
      <c r="B7" t="s">
        <v>48</v>
      </c>
      <c r="C7">
        <f>Corridor_Evidence!N7/Corridor_Evidence!N56</f>
        <v>4.4321329639889197E-2</v>
      </c>
      <c r="D7">
        <f>C7*Egypt_Total_YOY!O5</f>
        <v>1312039889.196676</v>
      </c>
      <c r="E7">
        <f>Corridor_Evidence!O7/Corridor_Evidence!O56</f>
        <v>4.4321329639889183E-2</v>
      </c>
      <c r="F7">
        <f>E7*Egypt_Total_YOY!P5</f>
        <v>1395545706.3711908</v>
      </c>
      <c r="G7">
        <f>Corridor_Evidence!P7/Corridor_Evidence!P56</f>
        <v>4.4321329639889148E-2</v>
      </c>
      <c r="H7">
        <f>G7*Egypt_Total_YOY!Q5</f>
        <v>1255747368.4210513</v>
      </c>
      <c r="I7">
        <f>Corridor_Evidence!Q7/Corridor_Evidence!Q56</f>
        <v>4.4321329639889134E-2</v>
      </c>
      <c r="J7">
        <f>I7*Egypt_Total_YOY!R5</f>
        <v>865688642.65927851</v>
      </c>
      <c r="K7">
        <f>Corridor_Evidence!R7/Corridor_Evidence!R56</f>
        <v>4.4321329639889183E-2</v>
      </c>
      <c r="L7">
        <f>K7*Egypt_Total_YOY!S5</f>
        <v>1310098614.9584484</v>
      </c>
      <c r="M7">
        <f>Corridor_Evidence!S7/Corridor_Evidence!S56</f>
        <v>4.4321329639889169E-2</v>
      </c>
      <c r="N7">
        <f>M7*Egypt_Total_YOY!T5</f>
        <v>1839335180.0554006</v>
      </c>
      <c r="O7" t="s">
        <v>285</v>
      </c>
      <c r="P7">
        <v>0.1</v>
      </c>
      <c r="Q7">
        <f t="shared" si="0"/>
        <v>1655401662.0498605</v>
      </c>
      <c r="R7">
        <f t="shared" si="1"/>
        <v>1839335180.0554006</v>
      </c>
      <c r="S7">
        <f t="shared" si="2"/>
        <v>2023268698.0609407</v>
      </c>
    </row>
    <row r="8" spans="1:19">
      <c r="A8" t="s">
        <v>49</v>
      </c>
      <c r="B8" t="s">
        <v>50</v>
      </c>
      <c r="C8">
        <f>Corridor_Evidence!N8/Corridor_Evidence!N56</f>
        <v>5.2631578947368418E-2</v>
      </c>
      <c r="D8">
        <f>C8*Egypt_Total_YOY!O5</f>
        <v>1558047368.4210525</v>
      </c>
      <c r="E8">
        <f>Corridor_Evidence!O8/Corridor_Evidence!O56</f>
        <v>5.2631578947368404E-2</v>
      </c>
      <c r="F8">
        <f>E8*Egypt_Total_YOY!P5</f>
        <v>1657210526.315789</v>
      </c>
      <c r="G8">
        <f>Corridor_Evidence!P8/Corridor_Evidence!P56</f>
        <v>5.263157894736837E-2</v>
      </c>
      <c r="H8">
        <f>G8*Egypt_Total_YOY!Q5</f>
        <v>1491199999.9999986</v>
      </c>
      <c r="I8">
        <f>Corridor_Evidence!Q8/Corridor_Evidence!Q56</f>
        <v>5.2631578947368349E-2</v>
      </c>
      <c r="J8">
        <f>I8*Egypt_Total_YOY!R5</f>
        <v>1028005263.1578933</v>
      </c>
      <c r="K8">
        <f>Corridor_Evidence!R8/Corridor_Evidence!R56</f>
        <v>5.2631578947368411E-2</v>
      </c>
      <c r="L8">
        <f>K8*Egypt_Total_YOY!S5</f>
        <v>1555742105.2631576</v>
      </c>
      <c r="M8">
        <f>Corridor_Evidence!S8/Corridor_Evidence!S56</f>
        <v>5.263157894736839E-2</v>
      </c>
      <c r="N8">
        <f>M8*Egypt_Total_YOY!T5</f>
        <v>2184210526.3157883</v>
      </c>
      <c r="O8" t="s">
        <v>286</v>
      </c>
      <c r="P8">
        <v>0.18</v>
      </c>
      <c r="Q8">
        <f t="shared" si="0"/>
        <v>1791052631.5789466</v>
      </c>
      <c r="R8">
        <f t="shared" si="1"/>
        <v>2184210526.3157883</v>
      </c>
      <c r="S8">
        <f t="shared" si="2"/>
        <v>2577368421.0526299</v>
      </c>
    </row>
    <row r="9" spans="1:19">
      <c r="A9" t="s">
        <v>51</v>
      </c>
      <c r="B9" t="s">
        <v>52</v>
      </c>
      <c r="C9">
        <f>Corridor_Evidence!N9/Corridor_Evidence!N56</f>
        <v>6.0941828254847646E-2</v>
      </c>
      <c r="D9">
        <f>C9*Egypt_Total_YOY!O5</f>
        <v>1804054847.6454294</v>
      </c>
      <c r="E9">
        <f>Corridor_Evidence!O9/Corridor_Evidence!O56</f>
        <v>6.0941828254847626E-2</v>
      </c>
      <c r="F9">
        <f>E9*Egypt_Total_YOY!P5</f>
        <v>1918875346.2603872</v>
      </c>
      <c r="G9">
        <f>Corridor_Evidence!P9/Corridor_Evidence!P56</f>
        <v>6.0941828254847584E-2</v>
      </c>
      <c r="H9">
        <f>G9*Egypt_Total_YOY!Q5</f>
        <v>1726652631.5789456</v>
      </c>
      <c r="I9">
        <f>Corridor_Evidence!Q9/Corridor_Evidence!Q56</f>
        <v>6.0941828254847556E-2</v>
      </c>
      <c r="J9">
        <f>I9*Egypt_Total_YOY!R5</f>
        <v>1190321883.656508</v>
      </c>
      <c r="K9">
        <f>Corridor_Evidence!R9/Corridor_Evidence!R56</f>
        <v>6.0941828254847633E-2</v>
      </c>
      <c r="L9">
        <f>K9*Egypt_Total_YOY!S5</f>
        <v>1801385595.5678666</v>
      </c>
      <c r="M9">
        <f>Corridor_Evidence!S9/Corridor_Evidence!S56</f>
        <v>6.0941828254847612E-2</v>
      </c>
      <c r="N9">
        <f>M9*Egypt_Total_YOY!T5</f>
        <v>2529085872.5761757</v>
      </c>
      <c r="O9" t="s">
        <v>286</v>
      </c>
      <c r="P9">
        <v>0.18</v>
      </c>
      <c r="Q9">
        <f t="shared" si="0"/>
        <v>2073850415.5124643</v>
      </c>
      <c r="R9">
        <f t="shared" si="1"/>
        <v>2529085872.5761757</v>
      </c>
      <c r="S9">
        <f t="shared" si="2"/>
        <v>2984321329.6398873</v>
      </c>
    </row>
    <row r="10" spans="1:19">
      <c r="A10" t="s">
        <v>53</v>
      </c>
      <c r="B10" t="s">
        <v>54</v>
      </c>
      <c r="C10">
        <f>Corridor_Evidence!N10/Corridor_Evidence!N56</f>
        <v>3.3240997229916899E-2</v>
      </c>
      <c r="D10">
        <f>C10*Egypt_Total_YOY!O5</f>
        <v>984029916.89750695</v>
      </c>
      <c r="E10">
        <f>Corridor_Evidence!O10/Corridor_Evidence!O56</f>
        <v>3.3240997229916892E-2</v>
      </c>
      <c r="F10">
        <f>E10*Egypt_Total_YOY!P5</f>
        <v>1046659279.7783931</v>
      </c>
      <c r="G10">
        <f>Corridor_Evidence!P10/Corridor_Evidence!P56</f>
        <v>3.3240997229916865E-2</v>
      </c>
      <c r="H10">
        <f>G10*Egypt_Total_YOY!Q5</f>
        <v>941810526.31578851</v>
      </c>
      <c r="I10">
        <f>Corridor_Evidence!Q10/Corridor_Evidence!Q56</f>
        <v>3.3240997229916851E-2</v>
      </c>
      <c r="J10">
        <f>I10*Egypt_Total_YOY!R5</f>
        <v>649266481.99445891</v>
      </c>
      <c r="K10">
        <f>Corridor_Evidence!R10/Corridor_Evidence!R56</f>
        <v>3.3240997229916885E-2</v>
      </c>
      <c r="L10">
        <f>K10*Egypt_Total_YOY!S5</f>
        <v>982573961.21883619</v>
      </c>
      <c r="M10">
        <f>Corridor_Evidence!S10/Corridor_Evidence!S56</f>
        <v>3.3240997229916878E-2</v>
      </c>
      <c r="N10">
        <f>M10*Egypt_Total_YOY!T5</f>
        <v>1379501385.0415504</v>
      </c>
      <c r="O10" t="s">
        <v>286</v>
      </c>
      <c r="P10">
        <v>0.18</v>
      </c>
      <c r="Q10">
        <f t="shared" si="0"/>
        <v>1131191135.7340715</v>
      </c>
      <c r="R10">
        <f t="shared" si="1"/>
        <v>1379501385.0415504</v>
      </c>
      <c r="S10">
        <f t="shared" si="2"/>
        <v>1627811634.3490293</v>
      </c>
    </row>
    <row r="11" spans="1:19">
      <c r="A11" t="s">
        <v>55</v>
      </c>
      <c r="B11" t="s">
        <v>56</v>
      </c>
      <c r="C11">
        <f>Corridor_Evidence!N11/Corridor_Evidence!N56</f>
        <v>3.6011080332409975E-2</v>
      </c>
      <c r="D11">
        <f>C11*Egypt_Total_YOY!O5</f>
        <v>1066032409.9722992</v>
      </c>
      <c r="E11">
        <f>Corridor_Evidence!O11/Corridor_Evidence!O56</f>
        <v>3.6011080332409962E-2</v>
      </c>
      <c r="F11">
        <f>E11*Egypt_Total_YOY!P5</f>
        <v>1133880886.4265924</v>
      </c>
      <c r="G11">
        <f>Corridor_Evidence!P11/Corridor_Evidence!P56</f>
        <v>3.6011080332409934E-2</v>
      </c>
      <c r="H11">
        <f>G11*Egypt_Total_YOY!Q5</f>
        <v>1020294736.8421042</v>
      </c>
      <c r="I11">
        <f>Corridor_Evidence!Q11/Corridor_Evidence!Q56</f>
        <v>3.601108033240992E-2</v>
      </c>
      <c r="J11">
        <f>I11*Egypt_Total_YOY!R5</f>
        <v>703372022.16066384</v>
      </c>
      <c r="K11">
        <f>Corridor_Evidence!R11/Corridor_Evidence!R56</f>
        <v>3.6011080332409962E-2</v>
      </c>
      <c r="L11">
        <f>K11*Egypt_Total_YOY!S5</f>
        <v>1064455124.6537393</v>
      </c>
      <c r="M11">
        <f>Corridor_Evidence!S11/Corridor_Evidence!S56</f>
        <v>3.6011080332409948E-2</v>
      </c>
      <c r="N11">
        <f>M11*Egypt_Total_YOY!T5</f>
        <v>1494459833.7950127</v>
      </c>
      <c r="O11" t="s">
        <v>286</v>
      </c>
      <c r="P11">
        <v>0.18</v>
      </c>
      <c r="Q11">
        <f t="shared" si="0"/>
        <v>1225457063.7119105</v>
      </c>
      <c r="R11">
        <f t="shared" si="1"/>
        <v>1494459833.7950127</v>
      </c>
      <c r="S11">
        <f t="shared" si="2"/>
        <v>1763462603.8781149</v>
      </c>
    </row>
    <row r="12" spans="1:19">
      <c r="A12" t="s">
        <v>57</v>
      </c>
      <c r="B12" t="s">
        <v>58</v>
      </c>
      <c r="C12">
        <f>Corridor_Evidence!N12/Corridor_Evidence!N56</f>
        <v>2.6315789473684209E-2</v>
      </c>
      <c r="D12">
        <f>C12*Egypt_Total_YOY!O5</f>
        <v>779023684.21052623</v>
      </c>
      <c r="E12">
        <f>Corridor_Evidence!O12/Corridor_Evidence!O56</f>
        <v>2.6315789473684202E-2</v>
      </c>
      <c r="F12">
        <f>E12*Egypt_Total_YOY!P5</f>
        <v>828605263.15789449</v>
      </c>
      <c r="G12">
        <f>Corridor_Evidence!P12/Corridor_Evidence!P56</f>
        <v>2.6315789473684185E-2</v>
      </c>
      <c r="H12">
        <f>G12*Egypt_Total_YOY!Q5</f>
        <v>745599999.99999928</v>
      </c>
      <c r="I12">
        <f>Corridor_Evidence!Q12/Corridor_Evidence!Q56</f>
        <v>2.6315789473684174E-2</v>
      </c>
      <c r="J12">
        <f>I12*Egypt_Total_YOY!R5</f>
        <v>514002631.57894665</v>
      </c>
      <c r="K12">
        <f>Corridor_Evidence!R12/Corridor_Evidence!R56</f>
        <v>2.6315789473684206E-2</v>
      </c>
      <c r="L12">
        <f>K12*Egypt_Total_YOY!S5</f>
        <v>777871052.6315788</v>
      </c>
      <c r="M12">
        <f>Corridor_Evidence!S12/Corridor_Evidence!S56</f>
        <v>2.6315789473684195E-2</v>
      </c>
      <c r="N12">
        <f>M12*Egypt_Total_YOY!T5</f>
        <v>1092105263.1578941</v>
      </c>
      <c r="O12" t="s">
        <v>286</v>
      </c>
      <c r="P12">
        <v>0.18</v>
      </c>
      <c r="Q12">
        <f t="shared" si="0"/>
        <v>895526315.7894733</v>
      </c>
      <c r="R12">
        <f t="shared" si="1"/>
        <v>1092105263.1578941</v>
      </c>
      <c r="S12">
        <f t="shared" si="2"/>
        <v>1288684210.526315</v>
      </c>
    </row>
    <row r="13" spans="1:19">
      <c r="A13" t="s">
        <v>59</v>
      </c>
      <c r="B13" t="s">
        <v>60</v>
      </c>
      <c r="C13">
        <f>Corridor_Evidence!N13/Corridor_Evidence!N56</f>
        <v>2.077562326869806E-2</v>
      </c>
      <c r="D13">
        <f>C13*Egypt_Total_YOY!O5</f>
        <v>615018698.06094182</v>
      </c>
      <c r="E13">
        <f>Corridor_Evidence!O13/Corridor_Evidence!O56</f>
        <v>2.0775623268698053E-2</v>
      </c>
      <c r="F13">
        <f>E13*Egypt_Total_YOY!P5</f>
        <v>654162049.86149561</v>
      </c>
      <c r="G13">
        <f>Corridor_Evidence!P13/Corridor_Evidence!P56</f>
        <v>2.077562326869804E-2</v>
      </c>
      <c r="H13">
        <f>G13*Egypt_Total_YOY!Q5</f>
        <v>588631578.94736779</v>
      </c>
      <c r="I13">
        <f>Corridor_Evidence!Q13/Corridor_Evidence!Q56</f>
        <v>2.0775623268698033E-2</v>
      </c>
      <c r="J13">
        <f>I13*Egypt_Total_YOY!R5</f>
        <v>405791551.24653685</v>
      </c>
      <c r="K13">
        <f>Corridor_Evidence!R13/Corridor_Evidence!R56</f>
        <v>2.0775623268698053E-2</v>
      </c>
      <c r="L13">
        <f>K13*Egypt_Total_YOY!S5</f>
        <v>614108725.76177263</v>
      </c>
      <c r="M13">
        <f>Corridor_Evidence!S13/Corridor_Evidence!S56</f>
        <v>2.077562326869805E-2</v>
      </c>
      <c r="N13">
        <f>M13*Egypt_Total_YOY!T5</f>
        <v>862188365.65096903</v>
      </c>
      <c r="O13" t="s">
        <v>286</v>
      </c>
      <c r="P13">
        <v>0.18</v>
      </c>
      <c r="Q13">
        <f t="shared" si="0"/>
        <v>706994459.83379471</v>
      </c>
      <c r="R13">
        <f t="shared" si="1"/>
        <v>862188365.65096903</v>
      </c>
      <c r="S13">
        <f t="shared" si="2"/>
        <v>1017382271.4681433</v>
      </c>
    </row>
    <row r="14" spans="1:19">
      <c r="A14" t="s">
        <v>61</v>
      </c>
      <c r="B14" t="s">
        <v>62</v>
      </c>
      <c r="C14">
        <f>Corridor_Evidence!N14/Corridor_Evidence!N56</f>
        <v>1.9390581717451522E-2</v>
      </c>
      <c r="D14">
        <f>C14*Egypt_Total_YOY!O5</f>
        <v>574017451.52354562</v>
      </c>
      <c r="E14">
        <f>Corridor_Evidence!O14/Corridor_Evidence!O56</f>
        <v>1.9390581717451519E-2</v>
      </c>
      <c r="F14">
        <f>E14*Egypt_Total_YOY!P5</f>
        <v>610551246.53739595</v>
      </c>
      <c r="G14">
        <f>Corridor_Evidence!P14/Corridor_Evidence!P56</f>
        <v>1.9390581717451505E-2</v>
      </c>
      <c r="H14">
        <f>G14*Egypt_Total_YOY!Q5</f>
        <v>549389473.68420994</v>
      </c>
      <c r="I14">
        <f>Corridor_Evidence!Q14/Corridor_Evidence!Q56</f>
        <v>1.9390581717451495E-2</v>
      </c>
      <c r="J14">
        <f>I14*Egypt_Total_YOY!R5</f>
        <v>378738781.16343433</v>
      </c>
      <c r="K14">
        <f>Corridor_Evidence!R14/Corridor_Evidence!R56</f>
        <v>1.9390581717451519E-2</v>
      </c>
      <c r="L14">
        <f>K14*Egypt_Total_YOY!S5</f>
        <v>573168144.04432118</v>
      </c>
      <c r="M14">
        <f>Corridor_Evidence!S14/Corridor_Evidence!S56</f>
        <v>1.9390581717451512E-2</v>
      </c>
      <c r="N14">
        <f>M14*Egypt_Total_YOY!T5</f>
        <v>804709141.27423775</v>
      </c>
      <c r="O14" t="s">
        <v>286</v>
      </c>
      <c r="P14">
        <v>0.18</v>
      </c>
      <c r="Q14">
        <f t="shared" si="0"/>
        <v>659861495.84487498</v>
      </c>
      <c r="R14">
        <f t="shared" si="1"/>
        <v>804709141.27423775</v>
      </c>
      <c r="S14">
        <f t="shared" si="2"/>
        <v>949556786.70360053</v>
      </c>
    </row>
    <row r="15" spans="1:19">
      <c r="A15" t="s">
        <v>63</v>
      </c>
      <c r="B15" t="s">
        <v>64</v>
      </c>
      <c r="C15">
        <f>Corridor_Evidence!N15/Corridor_Evidence!N56</f>
        <v>1.3850415512465374E-2</v>
      </c>
      <c r="D15">
        <f>C15*Egypt_Total_YOY!O5</f>
        <v>410012465.37396121</v>
      </c>
      <c r="E15">
        <f>Corridor_Evidence!O15/Corridor_Evidence!O56</f>
        <v>1.385041551246537E-2</v>
      </c>
      <c r="F15">
        <f>E15*Egypt_Total_YOY!P5</f>
        <v>436108033.24099714</v>
      </c>
      <c r="G15">
        <f>Corridor_Evidence!P15/Corridor_Evidence!P56</f>
        <v>1.385041551246536E-2</v>
      </c>
      <c r="H15">
        <f>G15*Egypt_Total_YOY!Q5</f>
        <v>392421052.63157856</v>
      </c>
      <c r="I15">
        <f>Corridor_Evidence!Q15/Corridor_Evidence!Q56</f>
        <v>1.3850415512465354E-2</v>
      </c>
      <c r="J15">
        <f>I15*Egypt_Total_YOY!R5</f>
        <v>270527700.83102453</v>
      </c>
      <c r="K15">
        <f>Corridor_Evidence!R15/Corridor_Evidence!R56</f>
        <v>1.3850415512465368E-2</v>
      </c>
      <c r="L15">
        <f>K15*Egypt_Total_YOY!S5</f>
        <v>409405817.17451507</v>
      </c>
      <c r="M15">
        <f>Corridor_Evidence!S15/Corridor_Evidence!S56</f>
        <v>1.3850415512465367E-2</v>
      </c>
      <c r="N15">
        <f>M15*Egypt_Total_YOY!T5</f>
        <v>574792243.76731277</v>
      </c>
      <c r="O15" t="s">
        <v>286</v>
      </c>
      <c r="P15">
        <v>0.18</v>
      </c>
      <c r="Q15">
        <f t="shared" si="0"/>
        <v>471329639.88919652</v>
      </c>
      <c r="R15">
        <f t="shared" si="1"/>
        <v>574792243.76731277</v>
      </c>
      <c r="S15">
        <f t="shared" si="2"/>
        <v>678254847.64542902</v>
      </c>
    </row>
    <row r="16" spans="1:19">
      <c r="A16" t="s">
        <v>65</v>
      </c>
      <c r="B16" t="s">
        <v>66</v>
      </c>
      <c r="C16">
        <f>Corridor_Evidence!N16/Corridor_Evidence!N56</f>
        <v>1.1080332409972299E-2</v>
      </c>
      <c r="D16">
        <f>C16*Egypt_Total_YOY!O5</f>
        <v>328009972.299169</v>
      </c>
      <c r="E16">
        <f>Corridor_Evidence!O16/Corridor_Evidence!O56</f>
        <v>1.1080332409972296E-2</v>
      </c>
      <c r="F16">
        <f>E16*Egypt_Total_YOY!P5</f>
        <v>348886426.5927977</v>
      </c>
      <c r="G16">
        <f>Corridor_Evidence!P16/Corridor_Evidence!P56</f>
        <v>1.1080332409972287E-2</v>
      </c>
      <c r="H16">
        <f>G16*Egypt_Total_YOY!Q5</f>
        <v>313936842.10526282</v>
      </c>
      <c r="I16">
        <f>Corridor_Evidence!Q16/Corridor_Evidence!Q56</f>
        <v>1.1080332409972284E-2</v>
      </c>
      <c r="J16">
        <f>I16*Egypt_Total_YOY!R5</f>
        <v>216422160.66481963</v>
      </c>
      <c r="K16">
        <f>Corridor_Evidence!R16/Corridor_Evidence!R56</f>
        <v>1.1080332409972296E-2</v>
      </c>
      <c r="L16">
        <f>K16*Egypt_Total_YOY!S5</f>
        <v>327524653.7396121</v>
      </c>
      <c r="M16">
        <f>Corridor_Evidence!S16/Corridor_Evidence!S56</f>
        <v>1.1080332409972292E-2</v>
      </c>
      <c r="N16">
        <f>M16*Egypt_Total_YOY!T5</f>
        <v>459833795.01385015</v>
      </c>
      <c r="O16" t="s">
        <v>287</v>
      </c>
      <c r="P16">
        <v>0.22</v>
      </c>
      <c r="Q16">
        <f t="shared" si="0"/>
        <v>358670360.11080313</v>
      </c>
      <c r="R16">
        <f t="shared" si="1"/>
        <v>459833795.01385015</v>
      </c>
      <c r="S16">
        <f t="shared" si="2"/>
        <v>560997229.91689718</v>
      </c>
    </row>
    <row r="17" spans="1:19">
      <c r="A17" t="s">
        <v>67</v>
      </c>
      <c r="B17" t="s">
        <v>68</v>
      </c>
      <c r="C17">
        <f>Corridor_Evidence!N17/Corridor_Evidence!N56</f>
        <v>9.6952908587257611E-3</v>
      </c>
      <c r="D17">
        <f>C17*Egypt_Total_YOY!O5</f>
        <v>287008725.76177281</v>
      </c>
      <c r="E17">
        <f>Corridor_Evidence!O17/Corridor_Evidence!O56</f>
        <v>9.6952908587257594E-3</v>
      </c>
      <c r="F17">
        <f>E17*Egypt_Total_YOY!P5</f>
        <v>305275623.26869798</v>
      </c>
      <c r="G17">
        <f>Corridor_Evidence!P17/Corridor_Evidence!P56</f>
        <v>9.6952908587257525E-3</v>
      </c>
      <c r="H17">
        <f>G17*Egypt_Total_YOY!Q5</f>
        <v>274694736.84210497</v>
      </c>
      <c r="I17">
        <f>Corridor_Evidence!Q17/Corridor_Evidence!Q56</f>
        <v>9.6952908587257473E-3</v>
      </c>
      <c r="J17">
        <f>I17*Egypt_Total_YOY!R5</f>
        <v>189369390.58171716</v>
      </c>
      <c r="K17">
        <f>Corridor_Evidence!R17/Corridor_Evidence!R56</f>
        <v>9.6952908587257594E-3</v>
      </c>
      <c r="L17">
        <f>K17*Egypt_Total_YOY!S5</f>
        <v>286584072.02216059</v>
      </c>
      <c r="M17">
        <f>Corridor_Evidence!S17/Corridor_Evidence!S56</f>
        <v>9.6952908587257559E-3</v>
      </c>
      <c r="N17">
        <f>M17*Egypt_Total_YOY!T5</f>
        <v>402354570.63711888</v>
      </c>
      <c r="O17" t="s">
        <v>287</v>
      </c>
      <c r="P17">
        <v>0.22</v>
      </c>
      <c r="Q17">
        <f t="shared" si="0"/>
        <v>313836565.09695274</v>
      </c>
      <c r="R17">
        <f t="shared" si="1"/>
        <v>402354570.63711888</v>
      </c>
      <c r="S17">
        <f t="shared" si="2"/>
        <v>490872576.17728502</v>
      </c>
    </row>
    <row r="18" spans="1:19">
      <c r="A18" t="s">
        <v>69</v>
      </c>
      <c r="B18" t="s">
        <v>70</v>
      </c>
      <c r="C18">
        <f>Corridor_Evidence!N18/Corridor_Evidence!N56</f>
        <v>8.3102493074792248E-3</v>
      </c>
      <c r="D18">
        <f>C18*Egypt_Total_YOY!O5</f>
        <v>246007479.22437674</v>
      </c>
      <c r="E18">
        <f>Corridor_Evidence!O18/Corridor_Evidence!O56</f>
        <v>8.3102493074792231E-3</v>
      </c>
      <c r="F18">
        <f>E18*Egypt_Total_YOY!P5</f>
        <v>261664819.94459829</v>
      </c>
      <c r="G18">
        <f>Corridor_Evidence!P18/Corridor_Evidence!P56</f>
        <v>8.3102493074792162E-3</v>
      </c>
      <c r="H18">
        <f>G18*Egypt_Total_YOY!Q5</f>
        <v>235452631.57894713</v>
      </c>
      <c r="I18">
        <f>Corridor_Evidence!Q18/Corridor_Evidence!Q56</f>
        <v>8.3102493074792127E-3</v>
      </c>
      <c r="J18">
        <f>I18*Egypt_Total_YOY!R5</f>
        <v>162316620.49861473</v>
      </c>
      <c r="K18">
        <f>Corridor_Evidence!R18/Corridor_Evidence!R56</f>
        <v>8.3102493074792214E-3</v>
      </c>
      <c r="L18">
        <f>K18*Egypt_Total_YOY!S5</f>
        <v>245643490.30470905</v>
      </c>
      <c r="M18">
        <f>Corridor_Evidence!S18/Corridor_Evidence!S56</f>
        <v>8.3102493074792196E-3</v>
      </c>
      <c r="N18">
        <f>M18*Egypt_Total_YOY!T5</f>
        <v>344875346.2603876</v>
      </c>
      <c r="O18" t="s">
        <v>287</v>
      </c>
      <c r="P18">
        <v>0.22</v>
      </c>
      <c r="Q18">
        <f t="shared" si="0"/>
        <v>269002770.08310235</v>
      </c>
      <c r="R18">
        <f t="shared" si="1"/>
        <v>344875346.2603876</v>
      </c>
      <c r="S18">
        <f t="shared" si="2"/>
        <v>420747922.43767285</v>
      </c>
    </row>
    <row r="19" spans="1:19">
      <c r="A19" t="s">
        <v>71</v>
      </c>
      <c r="B19" t="s">
        <v>72</v>
      </c>
      <c r="C19">
        <f>Corridor_Evidence!N19/Corridor_Evidence!N56</f>
        <v>9.6952908587257611E-3</v>
      </c>
      <c r="D19">
        <f>C19*Egypt_Total_YOY!O5</f>
        <v>287008725.76177281</v>
      </c>
      <c r="E19">
        <f>Corridor_Evidence!O19/Corridor_Evidence!O56</f>
        <v>9.6952908587257594E-3</v>
      </c>
      <c r="F19">
        <f>E19*Egypt_Total_YOY!P5</f>
        <v>305275623.26869798</v>
      </c>
      <c r="G19">
        <f>Corridor_Evidence!P19/Corridor_Evidence!P56</f>
        <v>9.6952908587257525E-3</v>
      </c>
      <c r="H19">
        <f>G19*Egypt_Total_YOY!Q5</f>
        <v>274694736.84210497</v>
      </c>
      <c r="I19">
        <f>Corridor_Evidence!Q19/Corridor_Evidence!Q56</f>
        <v>9.6952908587257473E-3</v>
      </c>
      <c r="J19">
        <f>I19*Egypt_Total_YOY!R5</f>
        <v>189369390.58171716</v>
      </c>
      <c r="K19">
        <f>Corridor_Evidence!R19/Corridor_Evidence!R56</f>
        <v>9.6952908587257594E-3</v>
      </c>
      <c r="L19">
        <f>K19*Egypt_Total_YOY!S5</f>
        <v>286584072.02216059</v>
      </c>
      <c r="M19">
        <f>Corridor_Evidence!S19/Corridor_Evidence!S56</f>
        <v>9.6952908587257559E-3</v>
      </c>
      <c r="N19">
        <f>M19*Egypt_Total_YOY!T5</f>
        <v>402354570.63711888</v>
      </c>
      <c r="O19" t="s">
        <v>287</v>
      </c>
      <c r="P19">
        <v>0.22</v>
      </c>
      <c r="Q19">
        <f t="shared" si="0"/>
        <v>313836565.09695274</v>
      </c>
      <c r="R19">
        <f t="shared" si="1"/>
        <v>402354570.63711888</v>
      </c>
      <c r="S19">
        <f t="shared" si="2"/>
        <v>490872576.17728502</v>
      </c>
    </row>
    <row r="20" spans="1:19">
      <c r="A20" t="s">
        <v>73</v>
      </c>
      <c r="B20" t="s">
        <v>74</v>
      </c>
      <c r="C20">
        <f>Corridor_Evidence!N20/Corridor_Evidence!N56</f>
        <v>6.9252077562326868E-3</v>
      </c>
      <c r="D20">
        <f>C20*Egypt_Total_YOY!O5</f>
        <v>205006232.68698061</v>
      </c>
      <c r="E20">
        <f>Corridor_Evidence!O20/Corridor_Evidence!O56</f>
        <v>6.925207756232685E-3</v>
      </c>
      <c r="F20">
        <f>E20*Egypt_Total_YOY!P5</f>
        <v>218054016.62049857</v>
      </c>
      <c r="G20">
        <f>Corridor_Evidence!P20/Corridor_Evidence!P56</f>
        <v>6.9252077562326798E-3</v>
      </c>
      <c r="H20">
        <f>G20*Egypt_Total_YOY!Q5</f>
        <v>196210526.31578928</v>
      </c>
      <c r="I20">
        <f>Corridor_Evidence!Q20/Corridor_Evidence!Q56</f>
        <v>6.9252077562326772E-3</v>
      </c>
      <c r="J20">
        <f>I20*Egypt_Total_YOY!R5</f>
        <v>135263850.41551226</v>
      </c>
      <c r="K20">
        <f>Corridor_Evidence!R20/Corridor_Evidence!R56</f>
        <v>6.9252077562326842E-3</v>
      </c>
      <c r="L20">
        <f>K20*Egypt_Total_YOY!S5</f>
        <v>204702908.58725753</v>
      </c>
      <c r="M20">
        <f>Corridor_Evidence!S20/Corridor_Evidence!S56</f>
        <v>6.9252077562326833E-3</v>
      </c>
      <c r="N20">
        <f>M20*Egypt_Total_YOY!T5</f>
        <v>287396121.88365638</v>
      </c>
      <c r="O20" t="s">
        <v>287</v>
      </c>
      <c r="P20">
        <v>0.22</v>
      </c>
      <c r="Q20">
        <f t="shared" si="0"/>
        <v>224168975.06925198</v>
      </c>
      <c r="R20">
        <f t="shared" si="1"/>
        <v>287396121.88365638</v>
      </c>
      <c r="S20">
        <f t="shared" si="2"/>
        <v>350623268.69806075</v>
      </c>
    </row>
    <row r="21" spans="1:19">
      <c r="A21" t="s">
        <v>75</v>
      </c>
      <c r="B21" t="s">
        <v>76</v>
      </c>
      <c r="C21">
        <f>Corridor_Evidence!N21/Corridor_Evidence!N56</f>
        <v>5.5401662049861496E-3</v>
      </c>
      <c r="D21">
        <f>C21*Egypt_Total_YOY!O5</f>
        <v>164004986.1495845</v>
      </c>
      <c r="E21">
        <f>Corridor_Evidence!O21/Corridor_Evidence!O56</f>
        <v>5.5401662049861479E-3</v>
      </c>
      <c r="F21">
        <f>E21*Egypt_Total_YOY!P5</f>
        <v>174443213.29639885</v>
      </c>
      <c r="G21">
        <f>Corridor_Evidence!P21/Corridor_Evidence!P56</f>
        <v>5.5401662049861435E-3</v>
      </c>
      <c r="H21">
        <f>G21*Egypt_Total_YOY!Q5</f>
        <v>156968421.05263141</v>
      </c>
      <c r="I21">
        <f>Corridor_Evidence!Q21/Corridor_Evidence!Q56</f>
        <v>5.5401662049861418E-3</v>
      </c>
      <c r="J21">
        <f>I21*Egypt_Total_YOY!R5</f>
        <v>108211080.33240981</v>
      </c>
      <c r="K21">
        <f>Corridor_Evidence!R21/Corridor_Evidence!R56</f>
        <v>5.5401662049861479E-3</v>
      </c>
      <c r="L21">
        <f>K21*Egypt_Total_YOY!S5</f>
        <v>163762326.86980605</v>
      </c>
      <c r="M21">
        <f>Corridor_Evidence!S21/Corridor_Evidence!S56</f>
        <v>5.5401662049861461E-3</v>
      </c>
      <c r="N21">
        <f>M21*Egypt_Total_YOY!T5</f>
        <v>229916897.50692508</v>
      </c>
      <c r="O21" t="s">
        <v>287</v>
      </c>
      <c r="P21">
        <v>0.22</v>
      </c>
      <c r="Q21">
        <f t="shared" si="0"/>
        <v>179335180.05540156</v>
      </c>
      <c r="R21">
        <f t="shared" si="1"/>
        <v>229916897.50692508</v>
      </c>
      <c r="S21">
        <f t="shared" si="2"/>
        <v>280498614.95844859</v>
      </c>
    </row>
    <row r="22" spans="1:19">
      <c r="A22" t="s">
        <v>77</v>
      </c>
      <c r="B22" t="s">
        <v>78</v>
      </c>
      <c r="C22">
        <f>Corridor_Evidence!N22/Corridor_Evidence!N56</f>
        <v>4.1551246537396124E-3</v>
      </c>
      <c r="D22">
        <f>C22*Egypt_Total_YOY!O5</f>
        <v>123003739.61218837</v>
      </c>
      <c r="E22">
        <f>Corridor_Evidence!O22/Corridor_Evidence!O56</f>
        <v>4.1551246537396115E-3</v>
      </c>
      <c r="F22">
        <f>E22*Egypt_Total_YOY!P5</f>
        <v>130832409.97229914</v>
      </c>
      <c r="G22">
        <f>Corridor_Evidence!P22/Corridor_Evidence!P56</f>
        <v>4.1551246537396081E-3</v>
      </c>
      <c r="H22">
        <f>G22*Egypt_Total_YOY!Q5</f>
        <v>117726315.78947356</v>
      </c>
      <c r="I22">
        <f>Corridor_Evidence!Q22/Corridor_Evidence!Q56</f>
        <v>4.1551246537396063E-3</v>
      </c>
      <c r="J22">
        <f>I22*Egypt_Total_YOY!R5</f>
        <v>81158310.249307364</v>
      </c>
      <c r="K22">
        <f>Corridor_Evidence!R22/Corridor_Evidence!R56</f>
        <v>4.1551246537396107E-3</v>
      </c>
      <c r="L22">
        <f>K22*Egypt_Total_YOY!S5</f>
        <v>122821745.15235452</v>
      </c>
      <c r="M22">
        <f>Corridor_Evidence!S22/Corridor_Evidence!S56</f>
        <v>4.1551246537396098E-3</v>
      </c>
      <c r="N22">
        <f>M22*Egypt_Total_YOY!T5</f>
        <v>172437673.1301938</v>
      </c>
      <c r="O22" t="s">
        <v>287</v>
      </c>
      <c r="P22">
        <v>0.22</v>
      </c>
      <c r="Q22">
        <f t="shared" si="0"/>
        <v>134501385.04155117</v>
      </c>
      <c r="R22">
        <f t="shared" si="1"/>
        <v>172437673.1301938</v>
      </c>
      <c r="S22">
        <f t="shared" si="2"/>
        <v>210373961.21883643</v>
      </c>
    </row>
    <row r="23" spans="1:19">
      <c r="A23" t="s">
        <v>79</v>
      </c>
      <c r="B23" t="s">
        <v>80</v>
      </c>
      <c r="C23">
        <f>Corridor_Evidence!N23/Corridor_Evidence!N56</f>
        <v>4.1551246537396124E-3</v>
      </c>
      <c r="D23">
        <f>C23*Egypt_Total_YOY!O5</f>
        <v>123003739.61218837</v>
      </c>
      <c r="E23">
        <f>Corridor_Evidence!O23/Corridor_Evidence!O56</f>
        <v>4.1551246537396115E-3</v>
      </c>
      <c r="F23">
        <f>E23*Egypt_Total_YOY!P5</f>
        <v>130832409.97229914</v>
      </c>
      <c r="G23">
        <f>Corridor_Evidence!P23/Corridor_Evidence!P56</f>
        <v>4.1551246537396081E-3</v>
      </c>
      <c r="H23">
        <f>G23*Egypt_Total_YOY!Q5</f>
        <v>117726315.78947356</v>
      </c>
      <c r="I23">
        <f>Corridor_Evidence!Q23/Corridor_Evidence!Q56</f>
        <v>4.1551246537396063E-3</v>
      </c>
      <c r="J23">
        <f>I23*Egypt_Total_YOY!R5</f>
        <v>81158310.249307364</v>
      </c>
      <c r="K23">
        <f>Corridor_Evidence!R23/Corridor_Evidence!R56</f>
        <v>4.1551246537396107E-3</v>
      </c>
      <c r="L23">
        <f>K23*Egypt_Total_YOY!S5</f>
        <v>122821745.15235452</v>
      </c>
      <c r="M23">
        <f>Corridor_Evidence!S23/Corridor_Evidence!S56</f>
        <v>4.1551246537396098E-3</v>
      </c>
      <c r="N23">
        <f>M23*Egypt_Total_YOY!T5</f>
        <v>172437673.1301938</v>
      </c>
      <c r="O23" t="s">
        <v>287</v>
      </c>
      <c r="P23">
        <v>0.22</v>
      </c>
      <c r="Q23">
        <f t="shared" si="0"/>
        <v>134501385.04155117</v>
      </c>
      <c r="R23">
        <f t="shared" si="1"/>
        <v>172437673.1301938</v>
      </c>
      <c r="S23">
        <f t="shared" si="2"/>
        <v>210373961.21883643</v>
      </c>
    </row>
    <row r="24" spans="1:19">
      <c r="A24" t="s">
        <v>81</v>
      </c>
      <c r="B24" t="s">
        <v>82</v>
      </c>
      <c r="C24">
        <f>Corridor_Evidence!N24/Corridor_Evidence!N56</f>
        <v>4.1551246537396124E-3</v>
      </c>
      <c r="D24">
        <f>C24*Egypt_Total_YOY!O5</f>
        <v>123003739.61218837</v>
      </c>
      <c r="E24">
        <f>Corridor_Evidence!O24/Corridor_Evidence!O56</f>
        <v>4.1551246537396115E-3</v>
      </c>
      <c r="F24">
        <f>E24*Egypt_Total_YOY!P5</f>
        <v>130832409.97229914</v>
      </c>
      <c r="G24">
        <f>Corridor_Evidence!P24/Corridor_Evidence!P56</f>
        <v>4.1551246537396081E-3</v>
      </c>
      <c r="H24">
        <f>G24*Egypt_Total_YOY!Q5</f>
        <v>117726315.78947356</v>
      </c>
      <c r="I24">
        <f>Corridor_Evidence!Q24/Corridor_Evidence!Q56</f>
        <v>4.1551246537396063E-3</v>
      </c>
      <c r="J24">
        <f>I24*Egypt_Total_YOY!R5</f>
        <v>81158310.249307364</v>
      </c>
      <c r="K24">
        <f>Corridor_Evidence!R24/Corridor_Evidence!R56</f>
        <v>4.1551246537396107E-3</v>
      </c>
      <c r="L24">
        <f>K24*Egypt_Total_YOY!S5</f>
        <v>122821745.15235452</v>
      </c>
      <c r="M24">
        <f>Corridor_Evidence!S24/Corridor_Evidence!S56</f>
        <v>4.1551246537396098E-3</v>
      </c>
      <c r="N24">
        <f>M24*Egypt_Total_YOY!T5</f>
        <v>172437673.1301938</v>
      </c>
      <c r="O24" t="s">
        <v>287</v>
      </c>
      <c r="P24">
        <v>0.22</v>
      </c>
      <c r="Q24">
        <f t="shared" si="0"/>
        <v>134501385.04155117</v>
      </c>
      <c r="R24">
        <f t="shared" si="1"/>
        <v>172437673.1301938</v>
      </c>
      <c r="S24">
        <f t="shared" si="2"/>
        <v>210373961.21883643</v>
      </c>
    </row>
    <row r="25" spans="1:19">
      <c r="A25" t="s">
        <v>83</v>
      </c>
      <c r="B25" t="s">
        <v>84</v>
      </c>
      <c r="C25">
        <f>Corridor_Evidence!N25/Corridor_Evidence!N56</f>
        <v>5.5401662049861496E-3</v>
      </c>
      <c r="D25">
        <f>C25*Egypt_Total_YOY!O5</f>
        <v>164004986.1495845</v>
      </c>
      <c r="E25">
        <f>Corridor_Evidence!O25/Corridor_Evidence!O56</f>
        <v>5.5401662049861479E-3</v>
      </c>
      <c r="F25">
        <f>E25*Egypt_Total_YOY!P5</f>
        <v>174443213.29639885</v>
      </c>
      <c r="G25">
        <f>Corridor_Evidence!P25/Corridor_Evidence!P56</f>
        <v>5.5401662049861435E-3</v>
      </c>
      <c r="H25">
        <f>G25*Egypt_Total_YOY!Q5</f>
        <v>156968421.05263141</v>
      </c>
      <c r="I25">
        <f>Corridor_Evidence!Q25/Corridor_Evidence!Q56</f>
        <v>5.5401662049861418E-3</v>
      </c>
      <c r="J25">
        <f>I25*Egypt_Total_YOY!R5</f>
        <v>108211080.33240981</v>
      </c>
      <c r="K25">
        <f>Corridor_Evidence!R25/Corridor_Evidence!R56</f>
        <v>5.5401662049861479E-3</v>
      </c>
      <c r="L25">
        <f>K25*Egypt_Total_YOY!S5</f>
        <v>163762326.86980605</v>
      </c>
      <c r="M25">
        <f>Corridor_Evidence!S25/Corridor_Evidence!S56</f>
        <v>5.5401662049861461E-3</v>
      </c>
      <c r="N25">
        <f>M25*Egypt_Total_YOY!T5</f>
        <v>229916897.50692508</v>
      </c>
      <c r="O25" t="s">
        <v>287</v>
      </c>
      <c r="P25">
        <v>0.22</v>
      </c>
      <c r="Q25">
        <f t="shared" si="0"/>
        <v>179335180.05540156</v>
      </c>
      <c r="R25">
        <f t="shared" si="1"/>
        <v>229916897.50692508</v>
      </c>
      <c r="S25">
        <f t="shared" si="2"/>
        <v>280498614.95844859</v>
      </c>
    </row>
    <row r="26" spans="1:19">
      <c r="A26" t="s">
        <v>85</v>
      </c>
      <c r="B26" t="s">
        <v>86</v>
      </c>
      <c r="C26">
        <f>Corridor_Evidence!N26/Corridor_Evidence!N56</f>
        <v>6.9252077562326868E-3</v>
      </c>
      <c r="D26">
        <f>C26*Egypt_Total_YOY!O5</f>
        <v>205006232.68698061</v>
      </c>
      <c r="E26">
        <f>Corridor_Evidence!O26/Corridor_Evidence!O56</f>
        <v>6.925207756232685E-3</v>
      </c>
      <c r="F26">
        <f>E26*Egypt_Total_YOY!P5</f>
        <v>218054016.62049857</v>
      </c>
      <c r="G26">
        <f>Corridor_Evidence!P26/Corridor_Evidence!P56</f>
        <v>6.9252077562326798E-3</v>
      </c>
      <c r="H26">
        <f>G26*Egypt_Total_YOY!Q5</f>
        <v>196210526.31578928</v>
      </c>
      <c r="I26">
        <f>Corridor_Evidence!Q26/Corridor_Evidence!Q56</f>
        <v>6.9252077562326772E-3</v>
      </c>
      <c r="J26">
        <f>I26*Egypt_Total_YOY!R5</f>
        <v>135263850.41551226</v>
      </c>
      <c r="K26">
        <f>Corridor_Evidence!R26/Corridor_Evidence!R56</f>
        <v>6.9252077562326842E-3</v>
      </c>
      <c r="L26">
        <f>K26*Egypt_Total_YOY!S5</f>
        <v>204702908.58725753</v>
      </c>
      <c r="M26">
        <f>Corridor_Evidence!S26/Corridor_Evidence!S56</f>
        <v>6.9252077562326833E-3</v>
      </c>
      <c r="N26">
        <f>M26*Egypt_Total_YOY!T5</f>
        <v>287396121.88365638</v>
      </c>
      <c r="O26" t="s">
        <v>287</v>
      </c>
      <c r="P26">
        <v>0.22</v>
      </c>
      <c r="Q26">
        <f t="shared" si="0"/>
        <v>224168975.06925198</v>
      </c>
      <c r="R26">
        <f t="shared" si="1"/>
        <v>287396121.88365638</v>
      </c>
      <c r="S26">
        <f t="shared" si="2"/>
        <v>350623268.69806075</v>
      </c>
    </row>
    <row r="27" spans="1:19">
      <c r="A27" t="s">
        <v>87</v>
      </c>
      <c r="B27" t="s">
        <v>88</v>
      </c>
      <c r="C27">
        <f>Corridor_Evidence!N27/Corridor_Evidence!N56</f>
        <v>2.7700831024930748E-3</v>
      </c>
      <c r="D27">
        <f>C27*Egypt_Total_YOY!O5</f>
        <v>82002493.074792251</v>
      </c>
      <c r="E27">
        <f>Corridor_Evidence!O27/Corridor_Evidence!O56</f>
        <v>2.7700831024930739E-3</v>
      </c>
      <c r="F27">
        <f>E27*Egypt_Total_YOY!P5</f>
        <v>87221606.648199424</v>
      </c>
      <c r="G27">
        <f>Corridor_Evidence!P27/Corridor_Evidence!P56</f>
        <v>2.7700831024930718E-3</v>
      </c>
      <c r="H27">
        <f>G27*Egypt_Total_YOY!Q5</f>
        <v>78484210.526315704</v>
      </c>
      <c r="I27">
        <f>Corridor_Evidence!Q27/Corridor_Evidence!Q56</f>
        <v>2.7700831024930709E-3</v>
      </c>
      <c r="J27">
        <f>I27*Egypt_Total_YOY!R5</f>
        <v>54105540.166204907</v>
      </c>
      <c r="K27">
        <f>Corridor_Evidence!R27/Corridor_Evidence!R56</f>
        <v>2.7700831024930739E-3</v>
      </c>
      <c r="L27">
        <f>K27*Egypt_Total_YOY!S5</f>
        <v>81881163.434903026</v>
      </c>
      <c r="M27">
        <f>Corridor_Evidence!S27/Corridor_Evidence!S56</f>
        <v>2.7700831024930731E-3</v>
      </c>
      <c r="N27">
        <f>M27*Egypt_Total_YOY!T5</f>
        <v>114958448.75346254</v>
      </c>
      <c r="O27" t="s">
        <v>287</v>
      </c>
      <c r="P27">
        <v>0.22</v>
      </c>
      <c r="Q27">
        <f t="shared" si="0"/>
        <v>89667590.027700782</v>
      </c>
      <c r="R27">
        <f t="shared" si="1"/>
        <v>114958448.75346254</v>
      </c>
      <c r="S27">
        <f t="shared" si="2"/>
        <v>140249307.47922429</v>
      </c>
    </row>
    <row r="28" spans="1:19">
      <c r="A28" t="s">
        <v>89</v>
      </c>
      <c r="B28" t="s">
        <v>90</v>
      </c>
      <c r="C28">
        <f>Corridor_Evidence!N28/Corridor_Evidence!N56</f>
        <v>5.5401662049861496E-3</v>
      </c>
      <c r="D28">
        <f>C28*Egypt_Total_YOY!O5</f>
        <v>164004986.1495845</v>
      </c>
      <c r="E28">
        <f>Corridor_Evidence!O28/Corridor_Evidence!O56</f>
        <v>5.5401662049861479E-3</v>
      </c>
      <c r="F28">
        <f>E28*Egypt_Total_YOY!P5</f>
        <v>174443213.29639885</v>
      </c>
      <c r="G28">
        <f>Corridor_Evidence!P28/Corridor_Evidence!P56</f>
        <v>5.5401662049861435E-3</v>
      </c>
      <c r="H28">
        <f>G28*Egypt_Total_YOY!Q5</f>
        <v>156968421.05263141</v>
      </c>
      <c r="I28">
        <f>Corridor_Evidence!Q28/Corridor_Evidence!Q56</f>
        <v>5.5401662049861418E-3</v>
      </c>
      <c r="J28">
        <f>I28*Egypt_Total_YOY!R5</f>
        <v>108211080.33240981</v>
      </c>
      <c r="K28">
        <f>Corridor_Evidence!R28/Corridor_Evidence!R56</f>
        <v>5.5401662049861479E-3</v>
      </c>
      <c r="L28">
        <f>K28*Egypt_Total_YOY!S5</f>
        <v>163762326.86980605</v>
      </c>
      <c r="M28">
        <f>Corridor_Evidence!S28/Corridor_Evidence!S56</f>
        <v>5.5401662049861461E-3</v>
      </c>
      <c r="N28">
        <f>M28*Egypt_Total_YOY!T5</f>
        <v>229916897.50692508</v>
      </c>
      <c r="O28" t="s">
        <v>287</v>
      </c>
      <c r="P28">
        <v>0.22</v>
      </c>
      <c r="Q28">
        <f t="shared" si="0"/>
        <v>179335180.05540156</v>
      </c>
      <c r="R28">
        <f t="shared" si="1"/>
        <v>229916897.50692508</v>
      </c>
      <c r="S28">
        <f t="shared" si="2"/>
        <v>280498614.95844859</v>
      </c>
    </row>
    <row r="29" spans="1:19">
      <c r="A29" t="s">
        <v>91</v>
      </c>
      <c r="B29" t="s">
        <v>92</v>
      </c>
      <c r="C29">
        <f>Corridor_Evidence!N29/Corridor_Evidence!N56</f>
        <v>4.1551246537396124E-3</v>
      </c>
      <c r="D29">
        <f>C29*Egypt_Total_YOY!O5</f>
        <v>123003739.61218837</v>
      </c>
      <c r="E29">
        <f>Corridor_Evidence!O29/Corridor_Evidence!O56</f>
        <v>4.1551246537396115E-3</v>
      </c>
      <c r="F29">
        <f>E29*Egypt_Total_YOY!P5</f>
        <v>130832409.97229914</v>
      </c>
      <c r="G29">
        <f>Corridor_Evidence!P29/Corridor_Evidence!P56</f>
        <v>4.1551246537396081E-3</v>
      </c>
      <c r="H29">
        <f>G29*Egypt_Total_YOY!Q5</f>
        <v>117726315.78947356</v>
      </c>
      <c r="I29">
        <f>Corridor_Evidence!Q29/Corridor_Evidence!Q56</f>
        <v>4.1551246537396063E-3</v>
      </c>
      <c r="J29">
        <f>I29*Egypt_Total_YOY!R5</f>
        <v>81158310.249307364</v>
      </c>
      <c r="K29">
        <f>Corridor_Evidence!R29/Corridor_Evidence!R56</f>
        <v>4.1551246537396107E-3</v>
      </c>
      <c r="L29">
        <f>K29*Egypt_Total_YOY!S5</f>
        <v>122821745.15235452</v>
      </c>
      <c r="M29">
        <f>Corridor_Evidence!S29/Corridor_Evidence!S56</f>
        <v>4.1551246537396098E-3</v>
      </c>
      <c r="N29">
        <f>M29*Egypt_Total_YOY!T5</f>
        <v>172437673.1301938</v>
      </c>
      <c r="O29" t="s">
        <v>287</v>
      </c>
      <c r="P29">
        <v>0.22</v>
      </c>
      <c r="Q29">
        <f t="shared" si="0"/>
        <v>134501385.04155117</v>
      </c>
      <c r="R29">
        <f t="shared" si="1"/>
        <v>172437673.1301938</v>
      </c>
      <c r="S29">
        <f t="shared" si="2"/>
        <v>210373961.21883643</v>
      </c>
    </row>
    <row r="30" spans="1:19">
      <c r="A30" t="s">
        <v>93</v>
      </c>
      <c r="B30" t="s">
        <v>94</v>
      </c>
      <c r="C30">
        <f>Corridor_Evidence!N30/Corridor_Evidence!N56</f>
        <v>5.5401662049861496E-3</v>
      </c>
      <c r="D30">
        <f>C30*Egypt_Total_YOY!O5</f>
        <v>164004986.1495845</v>
      </c>
      <c r="E30">
        <f>Corridor_Evidence!O30/Corridor_Evidence!O56</f>
        <v>5.5401662049861479E-3</v>
      </c>
      <c r="F30">
        <f>E30*Egypt_Total_YOY!P5</f>
        <v>174443213.29639885</v>
      </c>
      <c r="G30">
        <f>Corridor_Evidence!P30/Corridor_Evidence!P56</f>
        <v>5.5401662049861435E-3</v>
      </c>
      <c r="H30">
        <f>G30*Egypt_Total_YOY!Q5</f>
        <v>156968421.05263141</v>
      </c>
      <c r="I30">
        <f>Corridor_Evidence!Q30/Corridor_Evidence!Q56</f>
        <v>5.5401662049861418E-3</v>
      </c>
      <c r="J30">
        <f>I30*Egypt_Total_YOY!R5</f>
        <v>108211080.33240981</v>
      </c>
      <c r="K30">
        <f>Corridor_Evidence!R30/Corridor_Evidence!R56</f>
        <v>5.5401662049861479E-3</v>
      </c>
      <c r="L30">
        <f>K30*Egypt_Total_YOY!S5</f>
        <v>163762326.86980605</v>
      </c>
      <c r="M30">
        <f>Corridor_Evidence!S30/Corridor_Evidence!S56</f>
        <v>5.5401662049861461E-3</v>
      </c>
      <c r="N30">
        <f>M30*Egypt_Total_YOY!T5</f>
        <v>229916897.50692508</v>
      </c>
      <c r="O30" t="s">
        <v>287</v>
      </c>
      <c r="P30">
        <v>0.22</v>
      </c>
      <c r="Q30">
        <f t="shared" si="0"/>
        <v>179335180.05540156</v>
      </c>
      <c r="R30">
        <f t="shared" si="1"/>
        <v>229916897.50692508</v>
      </c>
      <c r="S30">
        <f t="shared" si="2"/>
        <v>280498614.95844859</v>
      </c>
    </row>
    <row r="31" spans="1:19">
      <c r="A31" t="s">
        <v>95</v>
      </c>
      <c r="B31" t="s">
        <v>96</v>
      </c>
      <c r="C31">
        <f>Corridor_Evidence!N31/Corridor_Evidence!N56</f>
        <v>5.5401662049861496E-3</v>
      </c>
      <c r="D31">
        <f>C31*Egypt_Total_YOY!O5</f>
        <v>164004986.1495845</v>
      </c>
      <c r="E31">
        <f>Corridor_Evidence!O31/Corridor_Evidence!O56</f>
        <v>5.5401662049861479E-3</v>
      </c>
      <c r="F31">
        <f>E31*Egypt_Total_YOY!P5</f>
        <v>174443213.29639885</v>
      </c>
      <c r="G31">
        <f>Corridor_Evidence!P31/Corridor_Evidence!P56</f>
        <v>5.5401662049861435E-3</v>
      </c>
      <c r="H31">
        <f>G31*Egypt_Total_YOY!Q5</f>
        <v>156968421.05263141</v>
      </c>
      <c r="I31">
        <f>Corridor_Evidence!Q31/Corridor_Evidence!Q56</f>
        <v>5.5401662049861418E-3</v>
      </c>
      <c r="J31">
        <f>I31*Egypt_Total_YOY!R5</f>
        <v>108211080.33240981</v>
      </c>
      <c r="K31">
        <f>Corridor_Evidence!R31/Corridor_Evidence!R56</f>
        <v>5.5401662049861479E-3</v>
      </c>
      <c r="L31">
        <f>K31*Egypt_Total_YOY!S5</f>
        <v>163762326.86980605</v>
      </c>
      <c r="M31">
        <f>Corridor_Evidence!S31/Corridor_Evidence!S56</f>
        <v>5.5401662049861461E-3</v>
      </c>
      <c r="N31">
        <f>M31*Egypt_Total_YOY!T5</f>
        <v>229916897.50692508</v>
      </c>
      <c r="O31" t="s">
        <v>287</v>
      </c>
      <c r="P31">
        <v>0.22</v>
      </c>
      <c r="Q31">
        <f t="shared" si="0"/>
        <v>179335180.05540156</v>
      </c>
      <c r="R31">
        <f t="shared" si="1"/>
        <v>229916897.50692508</v>
      </c>
      <c r="S31">
        <f t="shared" si="2"/>
        <v>280498614.95844859</v>
      </c>
    </row>
    <row r="32" spans="1:19">
      <c r="A32" t="s">
        <v>97</v>
      </c>
      <c r="B32" t="s">
        <v>98</v>
      </c>
      <c r="C32">
        <f>Corridor_Evidence!N32/Corridor_Evidence!N56</f>
        <v>2.7700831024930748E-3</v>
      </c>
      <c r="D32">
        <f>C32*Egypt_Total_YOY!O5</f>
        <v>82002493.074792251</v>
      </c>
      <c r="E32">
        <f>Corridor_Evidence!O32/Corridor_Evidence!O56</f>
        <v>2.7700831024930739E-3</v>
      </c>
      <c r="F32">
        <f>E32*Egypt_Total_YOY!P5</f>
        <v>87221606.648199424</v>
      </c>
      <c r="G32">
        <f>Corridor_Evidence!P32/Corridor_Evidence!P56</f>
        <v>2.7700831024930718E-3</v>
      </c>
      <c r="H32">
        <f>G32*Egypt_Total_YOY!Q5</f>
        <v>78484210.526315704</v>
      </c>
      <c r="I32">
        <f>Corridor_Evidence!Q32/Corridor_Evidence!Q56</f>
        <v>2.7700831024930709E-3</v>
      </c>
      <c r="J32">
        <f>I32*Egypt_Total_YOY!R5</f>
        <v>54105540.166204907</v>
      </c>
      <c r="K32">
        <f>Corridor_Evidence!R32/Corridor_Evidence!R56</f>
        <v>2.7700831024930739E-3</v>
      </c>
      <c r="L32">
        <f>K32*Egypt_Total_YOY!S5</f>
        <v>81881163.434903026</v>
      </c>
      <c r="M32">
        <f>Corridor_Evidence!S32/Corridor_Evidence!S56</f>
        <v>2.7700831024930731E-3</v>
      </c>
      <c r="N32">
        <f>M32*Egypt_Total_YOY!T5</f>
        <v>114958448.75346254</v>
      </c>
      <c r="O32" t="s">
        <v>287</v>
      </c>
      <c r="P32">
        <v>0.22</v>
      </c>
      <c r="Q32">
        <f t="shared" si="0"/>
        <v>89667590.027700782</v>
      </c>
      <c r="R32">
        <f t="shared" si="1"/>
        <v>114958448.75346254</v>
      </c>
      <c r="S32">
        <f t="shared" si="2"/>
        <v>140249307.47922429</v>
      </c>
    </row>
    <row r="33" spans="1:19">
      <c r="A33" t="s">
        <v>99</v>
      </c>
      <c r="B33" t="s">
        <v>100</v>
      </c>
      <c r="C33">
        <f>Corridor_Evidence!N33/Corridor_Evidence!N56</f>
        <v>4.1551246537396124E-3</v>
      </c>
      <c r="D33">
        <f>C33*Egypt_Total_YOY!O5</f>
        <v>123003739.61218837</v>
      </c>
      <c r="E33">
        <f>Corridor_Evidence!O33/Corridor_Evidence!O56</f>
        <v>4.1551246537396115E-3</v>
      </c>
      <c r="F33">
        <f>E33*Egypt_Total_YOY!P5</f>
        <v>130832409.97229914</v>
      </c>
      <c r="G33">
        <f>Corridor_Evidence!P33/Corridor_Evidence!P56</f>
        <v>4.1551246537396081E-3</v>
      </c>
      <c r="H33">
        <f>G33*Egypt_Total_YOY!Q5</f>
        <v>117726315.78947356</v>
      </c>
      <c r="I33">
        <f>Corridor_Evidence!Q33/Corridor_Evidence!Q56</f>
        <v>4.1551246537396063E-3</v>
      </c>
      <c r="J33">
        <f>I33*Egypt_Total_YOY!R5</f>
        <v>81158310.249307364</v>
      </c>
      <c r="K33">
        <f>Corridor_Evidence!R33/Corridor_Evidence!R56</f>
        <v>4.1551246537396107E-3</v>
      </c>
      <c r="L33">
        <f>K33*Egypt_Total_YOY!S5</f>
        <v>122821745.15235452</v>
      </c>
      <c r="M33">
        <f>Corridor_Evidence!S33/Corridor_Evidence!S56</f>
        <v>4.1551246537396098E-3</v>
      </c>
      <c r="N33">
        <f>M33*Egypt_Total_YOY!T5</f>
        <v>172437673.1301938</v>
      </c>
      <c r="O33" t="s">
        <v>287</v>
      </c>
      <c r="P33">
        <v>0.22</v>
      </c>
      <c r="Q33">
        <f t="shared" si="0"/>
        <v>134501385.04155117</v>
      </c>
      <c r="R33">
        <f t="shared" si="1"/>
        <v>172437673.1301938</v>
      </c>
      <c r="S33">
        <f t="shared" si="2"/>
        <v>210373961.21883643</v>
      </c>
    </row>
    <row r="34" spans="1:19">
      <c r="A34" t="s">
        <v>101</v>
      </c>
      <c r="B34" t="s">
        <v>102</v>
      </c>
      <c r="C34">
        <f>Corridor_Evidence!N34/Corridor_Evidence!N56</f>
        <v>6.9252077562326868E-3</v>
      </c>
      <c r="D34">
        <f>C34*Egypt_Total_YOY!O5</f>
        <v>205006232.68698061</v>
      </c>
      <c r="E34">
        <f>Corridor_Evidence!O34/Corridor_Evidence!O56</f>
        <v>6.925207756232685E-3</v>
      </c>
      <c r="F34">
        <f>E34*Egypt_Total_YOY!P5</f>
        <v>218054016.62049857</v>
      </c>
      <c r="G34">
        <f>Corridor_Evidence!P34/Corridor_Evidence!P56</f>
        <v>6.9252077562326798E-3</v>
      </c>
      <c r="H34">
        <f>G34*Egypt_Total_YOY!Q5</f>
        <v>196210526.31578928</v>
      </c>
      <c r="I34">
        <f>Corridor_Evidence!Q34/Corridor_Evidence!Q56</f>
        <v>6.9252077562326772E-3</v>
      </c>
      <c r="J34">
        <f>I34*Egypt_Total_YOY!R5</f>
        <v>135263850.41551226</v>
      </c>
      <c r="K34">
        <f>Corridor_Evidence!R34/Corridor_Evidence!R56</f>
        <v>6.9252077562326842E-3</v>
      </c>
      <c r="L34">
        <f>K34*Egypt_Total_YOY!S5</f>
        <v>204702908.58725753</v>
      </c>
      <c r="M34">
        <f>Corridor_Evidence!S34/Corridor_Evidence!S56</f>
        <v>6.9252077562326833E-3</v>
      </c>
      <c r="N34">
        <f>M34*Egypt_Total_YOY!T5</f>
        <v>287396121.88365638</v>
      </c>
      <c r="O34" t="s">
        <v>287</v>
      </c>
      <c r="P34">
        <v>0.22</v>
      </c>
      <c r="Q34">
        <f t="shared" ref="Q34:Q65" si="3">N34*(1-P34)</f>
        <v>224168975.06925198</v>
      </c>
      <c r="R34">
        <f t="shared" ref="R34:R55" si="4">N34</f>
        <v>287396121.88365638</v>
      </c>
      <c r="S34">
        <f t="shared" ref="S34:S55" si="5">N34*(1+P34)</f>
        <v>350623268.69806075</v>
      </c>
    </row>
    <row r="35" spans="1:19">
      <c r="A35" t="s">
        <v>103</v>
      </c>
      <c r="B35" t="s">
        <v>104</v>
      </c>
      <c r="C35">
        <f>Corridor_Evidence!N35/Corridor_Evidence!N56</f>
        <v>4.1551246537396124E-3</v>
      </c>
      <c r="D35">
        <f>C35*Egypt_Total_YOY!O5</f>
        <v>123003739.61218837</v>
      </c>
      <c r="E35">
        <f>Corridor_Evidence!O35/Corridor_Evidence!O56</f>
        <v>4.1551246537396115E-3</v>
      </c>
      <c r="F35">
        <f>E35*Egypt_Total_YOY!P5</f>
        <v>130832409.97229914</v>
      </c>
      <c r="G35">
        <f>Corridor_Evidence!P35/Corridor_Evidence!P56</f>
        <v>4.1551246537396081E-3</v>
      </c>
      <c r="H35">
        <f>G35*Egypt_Total_YOY!Q5</f>
        <v>117726315.78947356</v>
      </c>
      <c r="I35">
        <f>Corridor_Evidence!Q35/Corridor_Evidence!Q56</f>
        <v>4.1551246537396063E-3</v>
      </c>
      <c r="J35">
        <f>I35*Egypt_Total_YOY!R5</f>
        <v>81158310.249307364</v>
      </c>
      <c r="K35">
        <f>Corridor_Evidence!R35/Corridor_Evidence!R56</f>
        <v>4.1551246537396107E-3</v>
      </c>
      <c r="L35">
        <f>K35*Egypt_Total_YOY!S5</f>
        <v>122821745.15235452</v>
      </c>
      <c r="M35">
        <f>Corridor_Evidence!S35/Corridor_Evidence!S56</f>
        <v>4.1551246537396098E-3</v>
      </c>
      <c r="N35">
        <f>M35*Egypt_Total_YOY!T5</f>
        <v>172437673.1301938</v>
      </c>
      <c r="O35" t="s">
        <v>287</v>
      </c>
      <c r="P35">
        <v>0.22</v>
      </c>
      <c r="Q35">
        <f t="shared" si="3"/>
        <v>134501385.04155117</v>
      </c>
      <c r="R35">
        <f t="shared" si="4"/>
        <v>172437673.1301938</v>
      </c>
      <c r="S35">
        <f t="shared" si="5"/>
        <v>210373961.21883643</v>
      </c>
    </row>
    <row r="36" spans="1:19">
      <c r="A36" t="s">
        <v>105</v>
      </c>
      <c r="B36" t="s">
        <v>106</v>
      </c>
      <c r="C36">
        <f>Corridor_Evidence!N36/Corridor_Evidence!N56</f>
        <v>2.7700831024930748E-3</v>
      </c>
      <c r="D36">
        <f>C36*Egypt_Total_YOY!O5</f>
        <v>82002493.074792251</v>
      </c>
      <c r="E36">
        <f>Corridor_Evidence!O36/Corridor_Evidence!O56</f>
        <v>2.7700831024930739E-3</v>
      </c>
      <c r="F36">
        <f>E36*Egypt_Total_YOY!P5</f>
        <v>87221606.648199424</v>
      </c>
      <c r="G36">
        <f>Corridor_Evidence!P36/Corridor_Evidence!P56</f>
        <v>2.7700831024930718E-3</v>
      </c>
      <c r="H36">
        <f>G36*Egypt_Total_YOY!Q5</f>
        <v>78484210.526315704</v>
      </c>
      <c r="I36">
        <f>Corridor_Evidence!Q36/Corridor_Evidence!Q56</f>
        <v>2.7700831024930709E-3</v>
      </c>
      <c r="J36">
        <f>I36*Egypt_Total_YOY!R5</f>
        <v>54105540.166204907</v>
      </c>
      <c r="K36">
        <f>Corridor_Evidence!R36/Corridor_Evidence!R56</f>
        <v>2.7700831024930739E-3</v>
      </c>
      <c r="L36">
        <f>K36*Egypt_Total_YOY!S5</f>
        <v>81881163.434903026</v>
      </c>
      <c r="M36">
        <f>Corridor_Evidence!S36/Corridor_Evidence!S56</f>
        <v>2.7700831024930731E-3</v>
      </c>
      <c r="N36">
        <f>M36*Egypt_Total_YOY!T5</f>
        <v>114958448.75346254</v>
      </c>
      <c r="O36" t="s">
        <v>287</v>
      </c>
      <c r="P36">
        <v>0.22</v>
      </c>
      <c r="Q36">
        <f t="shared" si="3"/>
        <v>89667590.027700782</v>
      </c>
      <c r="R36">
        <f t="shared" si="4"/>
        <v>114958448.75346254</v>
      </c>
      <c r="S36">
        <f t="shared" si="5"/>
        <v>140249307.47922429</v>
      </c>
    </row>
    <row r="37" spans="1:19">
      <c r="A37" t="s">
        <v>107</v>
      </c>
      <c r="B37" t="s">
        <v>108</v>
      </c>
      <c r="C37">
        <f>Corridor_Evidence!N37/Corridor_Evidence!N56</f>
        <v>5.5401662049861496E-3</v>
      </c>
      <c r="D37">
        <f>C37*Egypt_Total_YOY!O5</f>
        <v>164004986.1495845</v>
      </c>
      <c r="E37">
        <f>Corridor_Evidence!O37/Corridor_Evidence!O56</f>
        <v>5.5401662049861479E-3</v>
      </c>
      <c r="F37">
        <f>E37*Egypt_Total_YOY!P5</f>
        <v>174443213.29639885</v>
      </c>
      <c r="G37">
        <f>Corridor_Evidence!P37/Corridor_Evidence!P56</f>
        <v>5.5401662049861435E-3</v>
      </c>
      <c r="H37">
        <f>G37*Egypt_Total_YOY!Q5</f>
        <v>156968421.05263141</v>
      </c>
      <c r="I37">
        <f>Corridor_Evidence!Q37/Corridor_Evidence!Q56</f>
        <v>5.5401662049861418E-3</v>
      </c>
      <c r="J37">
        <f>I37*Egypt_Total_YOY!R5</f>
        <v>108211080.33240981</v>
      </c>
      <c r="K37">
        <f>Corridor_Evidence!R37/Corridor_Evidence!R56</f>
        <v>5.5401662049861479E-3</v>
      </c>
      <c r="L37">
        <f>K37*Egypt_Total_YOY!S5</f>
        <v>163762326.86980605</v>
      </c>
      <c r="M37">
        <f>Corridor_Evidence!S37/Corridor_Evidence!S56</f>
        <v>5.5401662049861461E-3</v>
      </c>
      <c r="N37">
        <f>M37*Egypt_Total_YOY!T5</f>
        <v>229916897.50692508</v>
      </c>
      <c r="O37" t="s">
        <v>287</v>
      </c>
      <c r="P37">
        <v>0.22</v>
      </c>
      <c r="Q37">
        <f t="shared" si="3"/>
        <v>179335180.05540156</v>
      </c>
      <c r="R37">
        <f t="shared" si="4"/>
        <v>229916897.50692508</v>
      </c>
      <c r="S37">
        <f t="shared" si="5"/>
        <v>280498614.95844859</v>
      </c>
    </row>
    <row r="38" spans="1:19">
      <c r="A38" t="s">
        <v>109</v>
      </c>
      <c r="B38" t="s">
        <v>110</v>
      </c>
      <c r="C38">
        <f>Corridor_Evidence!N38/Corridor_Evidence!N56</f>
        <v>4.1551246537396124E-3</v>
      </c>
      <c r="D38">
        <f>C38*Egypt_Total_YOY!O5</f>
        <v>123003739.61218837</v>
      </c>
      <c r="E38">
        <f>Corridor_Evidence!O38/Corridor_Evidence!O56</f>
        <v>4.1551246537396115E-3</v>
      </c>
      <c r="F38">
        <f>E38*Egypt_Total_YOY!P5</f>
        <v>130832409.97229914</v>
      </c>
      <c r="G38">
        <f>Corridor_Evidence!P38/Corridor_Evidence!P56</f>
        <v>4.1551246537396081E-3</v>
      </c>
      <c r="H38">
        <f>G38*Egypt_Total_YOY!Q5</f>
        <v>117726315.78947356</v>
      </c>
      <c r="I38">
        <f>Corridor_Evidence!Q38/Corridor_Evidence!Q56</f>
        <v>4.1551246537396063E-3</v>
      </c>
      <c r="J38">
        <f>I38*Egypt_Total_YOY!R5</f>
        <v>81158310.249307364</v>
      </c>
      <c r="K38">
        <f>Corridor_Evidence!R38/Corridor_Evidence!R56</f>
        <v>4.1551246537396107E-3</v>
      </c>
      <c r="L38">
        <f>K38*Egypt_Total_YOY!S5</f>
        <v>122821745.15235452</v>
      </c>
      <c r="M38">
        <f>Corridor_Evidence!S38/Corridor_Evidence!S56</f>
        <v>4.1551246537396098E-3</v>
      </c>
      <c r="N38">
        <f>M38*Egypt_Total_YOY!T5</f>
        <v>172437673.1301938</v>
      </c>
      <c r="O38" t="s">
        <v>287</v>
      </c>
      <c r="P38">
        <v>0.22</v>
      </c>
      <c r="Q38">
        <f t="shared" si="3"/>
        <v>134501385.04155117</v>
      </c>
      <c r="R38">
        <f t="shared" si="4"/>
        <v>172437673.1301938</v>
      </c>
      <c r="S38">
        <f t="shared" si="5"/>
        <v>210373961.21883643</v>
      </c>
    </row>
    <row r="39" spans="1:19">
      <c r="A39" t="s">
        <v>111</v>
      </c>
      <c r="B39" t="s">
        <v>112</v>
      </c>
      <c r="C39">
        <f>Corridor_Evidence!N39/Corridor_Evidence!N56</f>
        <v>2.7700831024930748E-3</v>
      </c>
      <c r="D39">
        <f>C39*Egypt_Total_YOY!O5</f>
        <v>82002493.074792251</v>
      </c>
      <c r="E39">
        <f>Corridor_Evidence!O39/Corridor_Evidence!O56</f>
        <v>2.7700831024930739E-3</v>
      </c>
      <c r="F39">
        <f>E39*Egypt_Total_YOY!P5</f>
        <v>87221606.648199424</v>
      </c>
      <c r="G39">
        <f>Corridor_Evidence!P39/Corridor_Evidence!P56</f>
        <v>2.7700831024930718E-3</v>
      </c>
      <c r="H39">
        <f>G39*Egypt_Total_YOY!Q5</f>
        <v>78484210.526315704</v>
      </c>
      <c r="I39">
        <f>Corridor_Evidence!Q39/Corridor_Evidence!Q56</f>
        <v>2.7700831024930709E-3</v>
      </c>
      <c r="J39">
        <f>I39*Egypt_Total_YOY!R5</f>
        <v>54105540.166204907</v>
      </c>
      <c r="K39">
        <f>Corridor_Evidence!R39/Corridor_Evidence!R56</f>
        <v>2.7700831024930739E-3</v>
      </c>
      <c r="L39">
        <f>K39*Egypt_Total_YOY!S5</f>
        <v>81881163.434903026</v>
      </c>
      <c r="M39">
        <f>Corridor_Evidence!S39/Corridor_Evidence!S56</f>
        <v>2.7700831024930731E-3</v>
      </c>
      <c r="N39">
        <f>M39*Egypt_Total_YOY!T5</f>
        <v>114958448.75346254</v>
      </c>
      <c r="O39" t="s">
        <v>287</v>
      </c>
      <c r="P39">
        <v>0.22</v>
      </c>
      <c r="Q39">
        <f t="shared" si="3"/>
        <v>89667590.027700782</v>
      </c>
      <c r="R39">
        <f t="shared" si="4"/>
        <v>114958448.75346254</v>
      </c>
      <c r="S39">
        <f t="shared" si="5"/>
        <v>140249307.47922429</v>
      </c>
    </row>
    <row r="40" spans="1:19">
      <c r="A40" t="s">
        <v>113</v>
      </c>
      <c r="B40" t="s">
        <v>114</v>
      </c>
      <c r="C40">
        <f>Corridor_Evidence!N40/Corridor_Evidence!N56</f>
        <v>2.7700831024930748E-3</v>
      </c>
      <c r="D40">
        <f>C40*Egypt_Total_YOY!O5</f>
        <v>82002493.074792251</v>
      </c>
      <c r="E40">
        <f>Corridor_Evidence!O40/Corridor_Evidence!O56</f>
        <v>2.7700831024930739E-3</v>
      </c>
      <c r="F40">
        <f>E40*Egypt_Total_YOY!P5</f>
        <v>87221606.648199424</v>
      </c>
      <c r="G40">
        <f>Corridor_Evidence!P40/Corridor_Evidence!P56</f>
        <v>2.7700831024930718E-3</v>
      </c>
      <c r="H40">
        <f>G40*Egypt_Total_YOY!Q5</f>
        <v>78484210.526315704</v>
      </c>
      <c r="I40">
        <f>Corridor_Evidence!Q40/Corridor_Evidence!Q56</f>
        <v>2.7700831024930709E-3</v>
      </c>
      <c r="J40">
        <f>I40*Egypt_Total_YOY!R5</f>
        <v>54105540.166204907</v>
      </c>
      <c r="K40">
        <f>Corridor_Evidence!R40/Corridor_Evidence!R56</f>
        <v>2.7700831024930739E-3</v>
      </c>
      <c r="L40">
        <f>K40*Egypt_Total_YOY!S5</f>
        <v>81881163.434903026</v>
      </c>
      <c r="M40">
        <f>Corridor_Evidence!S40/Corridor_Evidence!S56</f>
        <v>2.7700831024930731E-3</v>
      </c>
      <c r="N40">
        <f>M40*Egypt_Total_YOY!T5</f>
        <v>114958448.75346254</v>
      </c>
      <c r="O40" t="s">
        <v>287</v>
      </c>
      <c r="P40">
        <v>0.22</v>
      </c>
      <c r="Q40">
        <f t="shared" si="3"/>
        <v>89667590.027700782</v>
      </c>
      <c r="R40">
        <f t="shared" si="4"/>
        <v>114958448.75346254</v>
      </c>
      <c r="S40">
        <f t="shared" si="5"/>
        <v>140249307.47922429</v>
      </c>
    </row>
    <row r="41" spans="1:19">
      <c r="A41" t="s">
        <v>115</v>
      </c>
      <c r="B41" t="s">
        <v>116</v>
      </c>
      <c r="C41">
        <f>Corridor_Evidence!N41/Corridor_Evidence!N56</f>
        <v>2.7700831024930748E-3</v>
      </c>
      <c r="D41">
        <f>C41*Egypt_Total_YOY!O5</f>
        <v>82002493.074792251</v>
      </c>
      <c r="E41">
        <f>Corridor_Evidence!O41/Corridor_Evidence!O56</f>
        <v>2.7700831024930739E-3</v>
      </c>
      <c r="F41">
        <f>E41*Egypt_Total_YOY!P5</f>
        <v>87221606.648199424</v>
      </c>
      <c r="G41">
        <f>Corridor_Evidence!P41/Corridor_Evidence!P56</f>
        <v>2.7700831024930718E-3</v>
      </c>
      <c r="H41">
        <f>G41*Egypt_Total_YOY!Q5</f>
        <v>78484210.526315704</v>
      </c>
      <c r="I41">
        <f>Corridor_Evidence!Q41/Corridor_Evidence!Q56</f>
        <v>2.7700831024930709E-3</v>
      </c>
      <c r="J41">
        <f>I41*Egypt_Total_YOY!R5</f>
        <v>54105540.166204907</v>
      </c>
      <c r="K41">
        <f>Corridor_Evidence!R41/Corridor_Evidence!R56</f>
        <v>2.7700831024930739E-3</v>
      </c>
      <c r="L41">
        <f>K41*Egypt_Total_YOY!S5</f>
        <v>81881163.434903026</v>
      </c>
      <c r="M41">
        <f>Corridor_Evidence!S41/Corridor_Evidence!S56</f>
        <v>2.7700831024930731E-3</v>
      </c>
      <c r="N41">
        <f>M41*Egypt_Total_YOY!T5</f>
        <v>114958448.75346254</v>
      </c>
      <c r="O41" t="s">
        <v>287</v>
      </c>
      <c r="P41">
        <v>0.22</v>
      </c>
      <c r="Q41">
        <f t="shared" si="3"/>
        <v>89667590.027700782</v>
      </c>
      <c r="R41">
        <f t="shared" si="4"/>
        <v>114958448.75346254</v>
      </c>
      <c r="S41">
        <f t="shared" si="5"/>
        <v>140249307.47922429</v>
      </c>
    </row>
    <row r="42" spans="1:19">
      <c r="A42" t="s">
        <v>117</v>
      </c>
      <c r="B42" t="s">
        <v>118</v>
      </c>
      <c r="C42">
        <f>Corridor_Evidence!N42/Corridor_Evidence!N56</f>
        <v>2.7700831024930748E-3</v>
      </c>
      <c r="D42">
        <f>C42*Egypt_Total_YOY!O5</f>
        <v>82002493.074792251</v>
      </c>
      <c r="E42">
        <f>Corridor_Evidence!O42/Corridor_Evidence!O56</f>
        <v>2.7700831024930739E-3</v>
      </c>
      <c r="F42">
        <f>E42*Egypt_Total_YOY!P5</f>
        <v>87221606.648199424</v>
      </c>
      <c r="G42">
        <f>Corridor_Evidence!P42/Corridor_Evidence!P56</f>
        <v>2.7700831024930718E-3</v>
      </c>
      <c r="H42">
        <f>G42*Egypt_Total_YOY!Q5</f>
        <v>78484210.526315704</v>
      </c>
      <c r="I42">
        <f>Corridor_Evidence!Q42/Corridor_Evidence!Q56</f>
        <v>2.7700831024930709E-3</v>
      </c>
      <c r="J42">
        <f>I42*Egypt_Total_YOY!R5</f>
        <v>54105540.166204907</v>
      </c>
      <c r="K42">
        <f>Corridor_Evidence!R42/Corridor_Evidence!R56</f>
        <v>2.7700831024930739E-3</v>
      </c>
      <c r="L42">
        <f>K42*Egypt_Total_YOY!S5</f>
        <v>81881163.434903026</v>
      </c>
      <c r="M42">
        <f>Corridor_Evidence!S42/Corridor_Evidence!S56</f>
        <v>2.7700831024930731E-3</v>
      </c>
      <c r="N42">
        <f>M42*Egypt_Total_YOY!T5</f>
        <v>114958448.75346254</v>
      </c>
      <c r="O42" t="s">
        <v>287</v>
      </c>
      <c r="P42">
        <v>0.22</v>
      </c>
      <c r="Q42">
        <f t="shared" si="3"/>
        <v>89667590.027700782</v>
      </c>
      <c r="R42">
        <f t="shared" si="4"/>
        <v>114958448.75346254</v>
      </c>
      <c r="S42">
        <f t="shared" si="5"/>
        <v>140249307.47922429</v>
      </c>
    </row>
    <row r="43" spans="1:19">
      <c r="A43" t="s">
        <v>119</v>
      </c>
      <c r="B43" t="s">
        <v>120</v>
      </c>
      <c r="C43">
        <f>Corridor_Evidence!N43/Corridor_Evidence!N56</f>
        <v>2.7700831024930748E-3</v>
      </c>
      <c r="D43">
        <f>C43*Egypt_Total_YOY!O5</f>
        <v>82002493.074792251</v>
      </c>
      <c r="E43">
        <f>Corridor_Evidence!O43/Corridor_Evidence!O56</f>
        <v>2.7700831024930739E-3</v>
      </c>
      <c r="F43">
        <f>E43*Egypt_Total_YOY!P5</f>
        <v>87221606.648199424</v>
      </c>
      <c r="G43">
        <f>Corridor_Evidence!P43/Corridor_Evidence!P56</f>
        <v>2.7700831024930718E-3</v>
      </c>
      <c r="H43">
        <f>G43*Egypt_Total_YOY!Q5</f>
        <v>78484210.526315704</v>
      </c>
      <c r="I43">
        <f>Corridor_Evidence!Q43/Corridor_Evidence!Q56</f>
        <v>2.7700831024930709E-3</v>
      </c>
      <c r="J43">
        <f>I43*Egypt_Total_YOY!R5</f>
        <v>54105540.166204907</v>
      </c>
      <c r="K43">
        <f>Corridor_Evidence!R43/Corridor_Evidence!R56</f>
        <v>2.7700831024930739E-3</v>
      </c>
      <c r="L43">
        <f>K43*Egypt_Total_YOY!S5</f>
        <v>81881163.434903026</v>
      </c>
      <c r="M43">
        <f>Corridor_Evidence!S43/Corridor_Evidence!S56</f>
        <v>2.7700831024930731E-3</v>
      </c>
      <c r="N43">
        <f>M43*Egypt_Total_YOY!T5</f>
        <v>114958448.75346254</v>
      </c>
      <c r="O43" t="s">
        <v>287</v>
      </c>
      <c r="P43">
        <v>0.22</v>
      </c>
      <c r="Q43">
        <f t="shared" si="3"/>
        <v>89667590.027700782</v>
      </c>
      <c r="R43">
        <f t="shared" si="4"/>
        <v>114958448.75346254</v>
      </c>
      <c r="S43">
        <f t="shared" si="5"/>
        <v>140249307.47922429</v>
      </c>
    </row>
    <row r="44" spans="1:19">
      <c r="A44" t="s">
        <v>121</v>
      </c>
      <c r="B44" t="s">
        <v>122</v>
      </c>
      <c r="C44">
        <f>Corridor_Evidence!N44/Corridor_Evidence!N56</f>
        <v>4.1551246537396124E-3</v>
      </c>
      <c r="D44">
        <f>C44*Egypt_Total_YOY!O5</f>
        <v>123003739.61218837</v>
      </c>
      <c r="E44">
        <f>Corridor_Evidence!O44/Corridor_Evidence!O56</f>
        <v>4.1551246537396115E-3</v>
      </c>
      <c r="F44">
        <f>E44*Egypt_Total_YOY!P5</f>
        <v>130832409.97229914</v>
      </c>
      <c r="G44">
        <f>Corridor_Evidence!P44/Corridor_Evidence!P56</f>
        <v>4.1551246537396081E-3</v>
      </c>
      <c r="H44">
        <f>G44*Egypt_Total_YOY!Q5</f>
        <v>117726315.78947356</v>
      </c>
      <c r="I44">
        <f>Corridor_Evidence!Q44/Corridor_Evidence!Q56</f>
        <v>4.1551246537396063E-3</v>
      </c>
      <c r="J44">
        <f>I44*Egypt_Total_YOY!R5</f>
        <v>81158310.249307364</v>
      </c>
      <c r="K44">
        <f>Corridor_Evidence!R44/Corridor_Evidence!R56</f>
        <v>4.1551246537396107E-3</v>
      </c>
      <c r="L44">
        <f>K44*Egypt_Total_YOY!S5</f>
        <v>122821745.15235452</v>
      </c>
      <c r="M44">
        <f>Corridor_Evidence!S44/Corridor_Evidence!S56</f>
        <v>4.1551246537396098E-3</v>
      </c>
      <c r="N44">
        <f>M44*Egypt_Total_YOY!T5</f>
        <v>172437673.1301938</v>
      </c>
      <c r="O44" t="s">
        <v>287</v>
      </c>
      <c r="P44">
        <v>0.22</v>
      </c>
      <c r="Q44">
        <f t="shared" si="3"/>
        <v>134501385.04155117</v>
      </c>
      <c r="R44">
        <f t="shared" si="4"/>
        <v>172437673.1301938</v>
      </c>
      <c r="S44">
        <f t="shared" si="5"/>
        <v>210373961.21883643</v>
      </c>
    </row>
    <row r="45" spans="1:19">
      <c r="A45" t="s">
        <v>123</v>
      </c>
      <c r="B45" t="s">
        <v>124</v>
      </c>
      <c r="C45">
        <f>Corridor_Evidence!N45/Corridor_Evidence!N56</f>
        <v>2.7700831024930748E-3</v>
      </c>
      <c r="D45">
        <f>C45*Egypt_Total_YOY!O5</f>
        <v>82002493.074792251</v>
      </c>
      <c r="E45">
        <f>Corridor_Evidence!O45/Corridor_Evidence!O56</f>
        <v>2.7700831024930739E-3</v>
      </c>
      <c r="F45">
        <f>E45*Egypt_Total_YOY!P5</f>
        <v>87221606.648199424</v>
      </c>
      <c r="G45">
        <f>Corridor_Evidence!P45/Corridor_Evidence!P56</f>
        <v>2.7700831024930718E-3</v>
      </c>
      <c r="H45">
        <f>G45*Egypt_Total_YOY!Q5</f>
        <v>78484210.526315704</v>
      </c>
      <c r="I45">
        <f>Corridor_Evidence!Q45/Corridor_Evidence!Q56</f>
        <v>2.7700831024930709E-3</v>
      </c>
      <c r="J45">
        <f>I45*Egypt_Total_YOY!R5</f>
        <v>54105540.166204907</v>
      </c>
      <c r="K45">
        <f>Corridor_Evidence!R45/Corridor_Evidence!R56</f>
        <v>2.7700831024930739E-3</v>
      </c>
      <c r="L45">
        <f>K45*Egypt_Total_YOY!S5</f>
        <v>81881163.434903026</v>
      </c>
      <c r="M45">
        <f>Corridor_Evidence!S45/Corridor_Evidence!S56</f>
        <v>2.7700831024930731E-3</v>
      </c>
      <c r="N45">
        <f>M45*Egypt_Total_YOY!T5</f>
        <v>114958448.75346254</v>
      </c>
      <c r="O45" t="s">
        <v>287</v>
      </c>
      <c r="P45">
        <v>0.22</v>
      </c>
      <c r="Q45">
        <f t="shared" si="3"/>
        <v>89667590.027700782</v>
      </c>
      <c r="R45">
        <f t="shared" si="4"/>
        <v>114958448.75346254</v>
      </c>
      <c r="S45">
        <f t="shared" si="5"/>
        <v>140249307.47922429</v>
      </c>
    </row>
    <row r="46" spans="1:19">
      <c r="A46" t="s">
        <v>125</v>
      </c>
      <c r="B46" t="s">
        <v>126</v>
      </c>
      <c r="C46">
        <f>Corridor_Evidence!N46/Corridor_Evidence!N56</f>
        <v>2.7700831024930748E-3</v>
      </c>
      <c r="D46">
        <f>C46*Egypt_Total_YOY!O5</f>
        <v>82002493.074792251</v>
      </c>
      <c r="E46">
        <f>Corridor_Evidence!O46/Corridor_Evidence!O56</f>
        <v>2.7700831024930739E-3</v>
      </c>
      <c r="F46">
        <f>E46*Egypt_Total_YOY!P5</f>
        <v>87221606.648199424</v>
      </c>
      <c r="G46">
        <f>Corridor_Evidence!P46/Corridor_Evidence!P56</f>
        <v>2.7700831024930718E-3</v>
      </c>
      <c r="H46">
        <f>G46*Egypt_Total_YOY!Q5</f>
        <v>78484210.526315704</v>
      </c>
      <c r="I46">
        <f>Corridor_Evidence!Q46/Corridor_Evidence!Q56</f>
        <v>2.7700831024930709E-3</v>
      </c>
      <c r="J46">
        <f>I46*Egypt_Total_YOY!R5</f>
        <v>54105540.166204907</v>
      </c>
      <c r="K46">
        <f>Corridor_Evidence!R46/Corridor_Evidence!R56</f>
        <v>2.7700831024930739E-3</v>
      </c>
      <c r="L46">
        <f>K46*Egypt_Total_YOY!S5</f>
        <v>81881163.434903026</v>
      </c>
      <c r="M46">
        <f>Corridor_Evidence!S46/Corridor_Evidence!S56</f>
        <v>2.7700831024930731E-3</v>
      </c>
      <c r="N46">
        <f>M46*Egypt_Total_YOY!T5</f>
        <v>114958448.75346254</v>
      </c>
      <c r="O46" t="s">
        <v>287</v>
      </c>
      <c r="P46">
        <v>0.22</v>
      </c>
      <c r="Q46">
        <f t="shared" si="3"/>
        <v>89667590.027700782</v>
      </c>
      <c r="R46">
        <f t="shared" si="4"/>
        <v>114958448.75346254</v>
      </c>
      <c r="S46">
        <f t="shared" si="5"/>
        <v>140249307.47922429</v>
      </c>
    </row>
    <row r="47" spans="1:19">
      <c r="A47" t="s">
        <v>127</v>
      </c>
      <c r="B47" t="s">
        <v>128</v>
      </c>
      <c r="C47">
        <f>Corridor_Evidence!N47/Corridor_Evidence!N56</f>
        <v>2.7700831024930748E-3</v>
      </c>
      <c r="D47">
        <f>C47*Egypt_Total_YOY!O5</f>
        <v>82002493.074792251</v>
      </c>
      <c r="E47">
        <f>Corridor_Evidence!O47/Corridor_Evidence!O56</f>
        <v>2.7700831024930739E-3</v>
      </c>
      <c r="F47">
        <f>E47*Egypt_Total_YOY!P5</f>
        <v>87221606.648199424</v>
      </c>
      <c r="G47">
        <f>Corridor_Evidence!P47/Corridor_Evidence!P56</f>
        <v>2.7700831024930718E-3</v>
      </c>
      <c r="H47">
        <f>G47*Egypt_Total_YOY!Q5</f>
        <v>78484210.526315704</v>
      </c>
      <c r="I47">
        <f>Corridor_Evidence!Q47/Corridor_Evidence!Q56</f>
        <v>2.7700831024930709E-3</v>
      </c>
      <c r="J47">
        <f>I47*Egypt_Total_YOY!R5</f>
        <v>54105540.166204907</v>
      </c>
      <c r="K47">
        <f>Corridor_Evidence!R47/Corridor_Evidence!R56</f>
        <v>2.7700831024930739E-3</v>
      </c>
      <c r="L47">
        <f>K47*Egypt_Total_YOY!S5</f>
        <v>81881163.434903026</v>
      </c>
      <c r="M47">
        <f>Corridor_Evidence!S47/Corridor_Evidence!S56</f>
        <v>2.7700831024930731E-3</v>
      </c>
      <c r="N47">
        <f>M47*Egypt_Total_YOY!T5</f>
        <v>114958448.75346254</v>
      </c>
      <c r="O47" t="s">
        <v>287</v>
      </c>
      <c r="P47">
        <v>0.22</v>
      </c>
      <c r="Q47">
        <f t="shared" si="3"/>
        <v>89667590.027700782</v>
      </c>
      <c r="R47">
        <f t="shared" si="4"/>
        <v>114958448.75346254</v>
      </c>
      <c r="S47">
        <f t="shared" si="5"/>
        <v>140249307.47922429</v>
      </c>
    </row>
    <row r="48" spans="1:19">
      <c r="A48" t="s">
        <v>129</v>
      </c>
      <c r="B48" t="s">
        <v>130</v>
      </c>
      <c r="C48">
        <f>Corridor_Evidence!N48/Corridor_Evidence!N56</f>
        <v>2.7700831024930748E-3</v>
      </c>
      <c r="D48">
        <f>C48*Egypt_Total_YOY!O5</f>
        <v>82002493.074792251</v>
      </c>
      <c r="E48">
        <f>Corridor_Evidence!O48/Corridor_Evidence!O56</f>
        <v>2.7700831024930739E-3</v>
      </c>
      <c r="F48">
        <f>E48*Egypt_Total_YOY!P5</f>
        <v>87221606.648199424</v>
      </c>
      <c r="G48">
        <f>Corridor_Evidence!P48/Corridor_Evidence!P56</f>
        <v>2.7700831024930718E-3</v>
      </c>
      <c r="H48">
        <f>G48*Egypt_Total_YOY!Q5</f>
        <v>78484210.526315704</v>
      </c>
      <c r="I48">
        <f>Corridor_Evidence!Q48/Corridor_Evidence!Q56</f>
        <v>2.7700831024930709E-3</v>
      </c>
      <c r="J48">
        <f>I48*Egypt_Total_YOY!R5</f>
        <v>54105540.166204907</v>
      </c>
      <c r="K48">
        <f>Corridor_Evidence!R48/Corridor_Evidence!R56</f>
        <v>2.7700831024930739E-3</v>
      </c>
      <c r="L48">
        <f>K48*Egypt_Total_YOY!S5</f>
        <v>81881163.434903026</v>
      </c>
      <c r="M48">
        <f>Corridor_Evidence!S48/Corridor_Evidence!S56</f>
        <v>2.7700831024930731E-3</v>
      </c>
      <c r="N48">
        <f>M48*Egypt_Total_YOY!T5</f>
        <v>114958448.75346254</v>
      </c>
      <c r="O48" t="s">
        <v>287</v>
      </c>
      <c r="P48">
        <v>0.22</v>
      </c>
      <c r="Q48">
        <f t="shared" si="3"/>
        <v>89667590.027700782</v>
      </c>
      <c r="R48">
        <f t="shared" si="4"/>
        <v>114958448.75346254</v>
      </c>
      <c r="S48">
        <f t="shared" si="5"/>
        <v>140249307.47922429</v>
      </c>
    </row>
    <row r="49" spans="1:19">
      <c r="A49" t="s">
        <v>131</v>
      </c>
      <c r="B49" t="s">
        <v>132</v>
      </c>
      <c r="C49">
        <f>Corridor_Evidence!N49/Corridor_Evidence!N56</f>
        <v>1.3850415512465374E-3</v>
      </c>
      <c r="D49">
        <f>C49*Egypt_Total_YOY!O5</f>
        <v>41001246.537396125</v>
      </c>
      <c r="E49">
        <f>Corridor_Evidence!O49/Corridor_Evidence!O56</f>
        <v>1.385041551246537E-3</v>
      </c>
      <c r="F49">
        <f>E49*Egypt_Total_YOY!P5</f>
        <v>43610803.324099712</v>
      </c>
      <c r="G49">
        <f>Corridor_Evidence!P49/Corridor_Evidence!P56</f>
        <v>1.3850415512465359E-3</v>
      </c>
      <c r="H49">
        <f>G49*Egypt_Total_YOY!Q5</f>
        <v>39242105.263157852</v>
      </c>
      <c r="I49">
        <f>Corridor_Evidence!Q49/Corridor_Evidence!Q56</f>
        <v>1.3850415512465354E-3</v>
      </c>
      <c r="J49">
        <f>I49*Egypt_Total_YOY!R5</f>
        <v>27052770.083102454</v>
      </c>
      <c r="K49">
        <f>Corridor_Evidence!R49/Corridor_Evidence!R56</f>
        <v>1.385041551246537E-3</v>
      </c>
      <c r="L49">
        <f>K49*Egypt_Total_YOY!S5</f>
        <v>40940581.717451513</v>
      </c>
      <c r="M49">
        <f>Corridor_Evidence!S49/Corridor_Evidence!S56</f>
        <v>1.3850415512465365E-3</v>
      </c>
      <c r="N49">
        <f>M49*Egypt_Total_YOY!T5</f>
        <v>57479224.376731269</v>
      </c>
      <c r="O49" t="s">
        <v>287</v>
      </c>
      <c r="P49">
        <v>0.22</v>
      </c>
      <c r="Q49">
        <f t="shared" si="3"/>
        <v>44833795.013850391</v>
      </c>
      <c r="R49">
        <f t="shared" si="4"/>
        <v>57479224.376731269</v>
      </c>
      <c r="S49">
        <f t="shared" si="5"/>
        <v>70124653.739612147</v>
      </c>
    </row>
    <row r="50" spans="1:19">
      <c r="A50" t="s">
        <v>133</v>
      </c>
      <c r="B50" t="s">
        <v>134</v>
      </c>
      <c r="C50">
        <f>Corridor_Evidence!N50/Corridor_Evidence!N56</f>
        <v>1.3850415512465374E-3</v>
      </c>
      <c r="D50">
        <f>C50*Egypt_Total_YOY!O5</f>
        <v>41001246.537396125</v>
      </c>
      <c r="E50">
        <f>Corridor_Evidence!O50/Corridor_Evidence!O56</f>
        <v>1.385041551246537E-3</v>
      </c>
      <c r="F50">
        <f>E50*Egypt_Total_YOY!P5</f>
        <v>43610803.324099712</v>
      </c>
      <c r="G50">
        <f>Corridor_Evidence!P50/Corridor_Evidence!P56</f>
        <v>1.3850415512465359E-3</v>
      </c>
      <c r="H50">
        <f>G50*Egypt_Total_YOY!Q5</f>
        <v>39242105.263157852</v>
      </c>
      <c r="I50">
        <f>Corridor_Evidence!Q50/Corridor_Evidence!Q56</f>
        <v>1.3850415512465354E-3</v>
      </c>
      <c r="J50">
        <f>I50*Egypt_Total_YOY!R5</f>
        <v>27052770.083102454</v>
      </c>
      <c r="K50">
        <f>Corridor_Evidence!R50/Corridor_Evidence!R56</f>
        <v>1.385041551246537E-3</v>
      </c>
      <c r="L50">
        <f>K50*Egypt_Total_YOY!S5</f>
        <v>40940581.717451513</v>
      </c>
      <c r="M50">
        <f>Corridor_Evidence!S50/Corridor_Evidence!S56</f>
        <v>1.3850415512465365E-3</v>
      </c>
      <c r="N50">
        <f>M50*Egypt_Total_YOY!T5</f>
        <v>57479224.376731269</v>
      </c>
      <c r="O50" t="s">
        <v>287</v>
      </c>
      <c r="P50">
        <v>0.22</v>
      </c>
      <c r="Q50">
        <f t="shared" si="3"/>
        <v>44833795.013850391</v>
      </c>
      <c r="R50">
        <f t="shared" si="4"/>
        <v>57479224.376731269</v>
      </c>
      <c r="S50">
        <f t="shared" si="5"/>
        <v>70124653.739612147</v>
      </c>
    </row>
    <row r="51" spans="1:19">
      <c r="A51" t="s">
        <v>135</v>
      </c>
      <c r="B51" t="s">
        <v>136</v>
      </c>
      <c r="C51">
        <f>Corridor_Evidence!N51/Corridor_Evidence!N56</f>
        <v>1.3850415512465374E-3</v>
      </c>
      <c r="D51">
        <f>C51*Egypt_Total_YOY!O5</f>
        <v>41001246.537396125</v>
      </c>
      <c r="E51">
        <f>Corridor_Evidence!O51/Corridor_Evidence!O56</f>
        <v>1.385041551246537E-3</v>
      </c>
      <c r="F51">
        <f>E51*Egypt_Total_YOY!P5</f>
        <v>43610803.324099712</v>
      </c>
      <c r="G51">
        <f>Corridor_Evidence!P51/Corridor_Evidence!P56</f>
        <v>1.3850415512465359E-3</v>
      </c>
      <c r="H51">
        <f>G51*Egypt_Total_YOY!Q5</f>
        <v>39242105.263157852</v>
      </c>
      <c r="I51">
        <f>Corridor_Evidence!Q51/Corridor_Evidence!Q56</f>
        <v>1.3850415512465354E-3</v>
      </c>
      <c r="J51">
        <f>I51*Egypt_Total_YOY!R5</f>
        <v>27052770.083102454</v>
      </c>
      <c r="K51">
        <f>Corridor_Evidence!R51/Corridor_Evidence!R56</f>
        <v>1.385041551246537E-3</v>
      </c>
      <c r="L51">
        <f>K51*Egypt_Total_YOY!S5</f>
        <v>40940581.717451513</v>
      </c>
      <c r="M51">
        <f>Corridor_Evidence!S51/Corridor_Evidence!S56</f>
        <v>1.3850415512465365E-3</v>
      </c>
      <c r="N51">
        <f>M51*Egypt_Total_YOY!T5</f>
        <v>57479224.376731269</v>
      </c>
      <c r="O51" t="s">
        <v>287</v>
      </c>
      <c r="P51">
        <v>0.22</v>
      </c>
      <c r="Q51">
        <f t="shared" si="3"/>
        <v>44833795.013850391</v>
      </c>
      <c r="R51">
        <f t="shared" si="4"/>
        <v>57479224.376731269</v>
      </c>
      <c r="S51">
        <f t="shared" si="5"/>
        <v>70124653.739612147</v>
      </c>
    </row>
    <row r="52" spans="1:19">
      <c r="A52" t="s">
        <v>137</v>
      </c>
      <c r="B52" t="s">
        <v>138</v>
      </c>
      <c r="C52">
        <f>Corridor_Evidence!N52/Corridor_Evidence!N56</f>
        <v>2.7700831024930748E-3</v>
      </c>
      <c r="D52">
        <f>C52*Egypt_Total_YOY!O5</f>
        <v>82002493.074792251</v>
      </c>
      <c r="E52">
        <f>Corridor_Evidence!O52/Corridor_Evidence!O56</f>
        <v>2.7700831024930739E-3</v>
      </c>
      <c r="F52">
        <f>E52*Egypt_Total_YOY!P5</f>
        <v>87221606.648199424</v>
      </c>
      <c r="G52">
        <f>Corridor_Evidence!P52/Corridor_Evidence!P56</f>
        <v>2.7700831024930718E-3</v>
      </c>
      <c r="H52">
        <f>G52*Egypt_Total_YOY!Q5</f>
        <v>78484210.526315704</v>
      </c>
      <c r="I52">
        <f>Corridor_Evidence!Q52/Corridor_Evidence!Q56</f>
        <v>2.7700831024930709E-3</v>
      </c>
      <c r="J52">
        <f>I52*Egypt_Total_YOY!R5</f>
        <v>54105540.166204907</v>
      </c>
      <c r="K52">
        <f>Corridor_Evidence!R52/Corridor_Evidence!R56</f>
        <v>2.7700831024930739E-3</v>
      </c>
      <c r="L52">
        <f>K52*Egypt_Total_YOY!S5</f>
        <v>81881163.434903026</v>
      </c>
      <c r="M52">
        <f>Corridor_Evidence!S52/Corridor_Evidence!S56</f>
        <v>2.7700831024930731E-3</v>
      </c>
      <c r="N52">
        <f>M52*Egypt_Total_YOY!T5</f>
        <v>114958448.75346254</v>
      </c>
      <c r="O52" t="s">
        <v>287</v>
      </c>
      <c r="P52">
        <v>0.22</v>
      </c>
      <c r="Q52">
        <f t="shared" si="3"/>
        <v>89667590.027700782</v>
      </c>
      <c r="R52">
        <f t="shared" si="4"/>
        <v>114958448.75346254</v>
      </c>
      <c r="S52">
        <f t="shared" si="5"/>
        <v>140249307.47922429</v>
      </c>
    </row>
    <row r="53" spans="1:19">
      <c r="A53" t="s">
        <v>139</v>
      </c>
      <c r="B53" t="s">
        <v>140</v>
      </c>
      <c r="C53">
        <f>Corridor_Evidence!N53/Corridor_Evidence!N56</f>
        <v>2.7700831024930748E-3</v>
      </c>
      <c r="D53">
        <f>C53*Egypt_Total_YOY!O5</f>
        <v>82002493.074792251</v>
      </c>
      <c r="E53">
        <f>Corridor_Evidence!O53/Corridor_Evidence!O56</f>
        <v>2.7700831024930739E-3</v>
      </c>
      <c r="F53">
        <f>E53*Egypt_Total_YOY!P5</f>
        <v>87221606.648199424</v>
      </c>
      <c r="G53">
        <f>Corridor_Evidence!P53/Corridor_Evidence!P56</f>
        <v>2.7700831024930718E-3</v>
      </c>
      <c r="H53">
        <f>G53*Egypt_Total_YOY!Q5</f>
        <v>78484210.526315704</v>
      </c>
      <c r="I53">
        <f>Corridor_Evidence!Q53/Corridor_Evidence!Q56</f>
        <v>2.7700831024930709E-3</v>
      </c>
      <c r="J53">
        <f>I53*Egypt_Total_YOY!R5</f>
        <v>54105540.166204907</v>
      </c>
      <c r="K53">
        <f>Corridor_Evidence!R53/Corridor_Evidence!R56</f>
        <v>2.7700831024930739E-3</v>
      </c>
      <c r="L53">
        <f>K53*Egypt_Total_YOY!S5</f>
        <v>81881163.434903026</v>
      </c>
      <c r="M53">
        <f>Corridor_Evidence!S53/Corridor_Evidence!S56</f>
        <v>2.7700831024930731E-3</v>
      </c>
      <c r="N53">
        <f>M53*Egypt_Total_YOY!T5</f>
        <v>114958448.75346254</v>
      </c>
      <c r="O53" t="s">
        <v>287</v>
      </c>
      <c r="P53">
        <v>0.22</v>
      </c>
      <c r="Q53">
        <f t="shared" si="3"/>
        <v>89667590.027700782</v>
      </c>
      <c r="R53">
        <f t="shared" si="4"/>
        <v>114958448.75346254</v>
      </c>
      <c r="S53">
        <f t="shared" si="5"/>
        <v>140249307.47922429</v>
      </c>
    </row>
    <row r="54" spans="1:19">
      <c r="A54" t="s">
        <v>141</v>
      </c>
      <c r="B54" t="s">
        <v>142</v>
      </c>
      <c r="C54">
        <f>Corridor_Evidence!N54/Corridor_Evidence!N56</f>
        <v>1.3850415512465374E-3</v>
      </c>
      <c r="D54">
        <f>C54*Egypt_Total_YOY!O5</f>
        <v>41001246.537396125</v>
      </c>
      <c r="E54">
        <f>Corridor_Evidence!O54/Corridor_Evidence!O56</f>
        <v>1.385041551246537E-3</v>
      </c>
      <c r="F54">
        <f>E54*Egypt_Total_YOY!P5</f>
        <v>43610803.324099712</v>
      </c>
      <c r="G54">
        <f>Corridor_Evidence!P54/Corridor_Evidence!P56</f>
        <v>1.3850415512465359E-3</v>
      </c>
      <c r="H54">
        <f>G54*Egypt_Total_YOY!Q5</f>
        <v>39242105.263157852</v>
      </c>
      <c r="I54">
        <f>Corridor_Evidence!Q54/Corridor_Evidence!Q56</f>
        <v>1.3850415512465354E-3</v>
      </c>
      <c r="J54">
        <f>I54*Egypt_Total_YOY!R5</f>
        <v>27052770.083102454</v>
      </c>
      <c r="K54">
        <f>Corridor_Evidence!R54/Corridor_Evidence!R56</f>
        <v>1.385041551246537E-3</v>
      </c>
      <c r="L54">
        <f>K54*Egypt_Total_YOY!S5</f>
        <v>40940581.717451513</v>
      </c>
      <c r="M54">
        <f>Corridor_Evidence!S54/Corridor_Evidence!S56</f>
        <v>1.3850415512465365E-3</v>
      </c>
      <c r="N54">
        <f>M54*Egypt_Total_YOY!T5</f>
        <v>57479224.376731269</v>
      </c>
      <c r="O54" t="s">
        <v>287</v>
      </c>
      <c r="P54">
        <v>0.22</v>
      </c>
      <c r="Q54">
        <f t="shared" si="3"/>
        <v>44833795.013850391</v>
      </c>
      <c r="R54">
        <f t="shared" si="4"/>
        <v>57479224.376731269</v>
      </c>
      <c r="S54">
        <f t="shared" si="5"/>
        <v>70124653.739612147</v>
      </c>
    </row>
    <row r="55" spans="1:19">
      <c r="A55" t="s">
        <v>143</v>
      </c>
      <c r="B55" t="s">
        <v>144</v>
      </c>
      <c r="C55">
        <f>Corridor_Evidence!N55/Corridor_Evidence!N56</f>
        <v>2.4930747922437674E-2</v>
      </c>
      <c r="D55">
        <f>C55*Egypt_Total_YOY!O5</f>
        <v>738022437.67313027</v>
      </c>
      <c r="E55">
        <f>Corridor_Evidence!O55/Corridor_Evidence!O56</f>
        <v>2.4930747922437668E-2</v>
      </c>
      <c r="F55">
        <f>E55*Egypt_Total_YOY!P5</f>
        <v>784994459.83379483</v>
      </c>
      <c r="G55">
        <f>Corridor_Evidence!P55/Corridor_Evidence!P56</f>
        <v>2.493074792243765E-2</v>
      </c>
      <c r="H55">
        <f>G55*Egypt_Total_YOY!Q5</f>
        <v>706357894.73684144</v>
      </c>
      <c r="I55">
        <f>Corridor_Evidence!Q55/Corridor_Evidence!Q56</f>
        <v>2.493074792243764E-2</v>
      </c>
      <c r="J55">
        <f>I55*Egypt_Total_YOY!R5</f>
        <v>486949861.49584424</v>
      </c>
      <c r="K55">
        <f>Corridor_Evidence!R55/Corridor_Evidence!R56</f>
        <v>2.4930747922437664E-2</v>
      </c>
      <c r="L55">
        <f>K55*Egypt_Total_YOY!S5</f>
        <v>736930470.91412711</v>
      </c>
      <c r="M55">
        <f>Corridor_Evidence!S55/Corridor_Evidence!S56</f>
        <v>2.4930747922437661E-2</v>
      </c>
      <c r="N55">
        <f>M55*Egypt_Total_YOY!T5</f>
        <v>1034626038.7811629</v>
      </c>
      <c r="O55" t="s">
        <v>287</v>
      </c>
      <c r="P55">
        <v>0.25</v>
      </c>
      <c r="Q55">
        <f t="shared" si="3"/>
        <v>775969529.08587217</v>
      </c>
      <c r="R55">
        <f t="shared" si="4"/>
        <v>1034626038.7811629</v>
      </c>
      <c r="S55">
        <f t="shared" si="5"/>
        <v>1293282548.4764535</v>
      </c>
    </row>
    <row r="56" spans="1:19">
      <c r="A56" t="s">
        <v>145</v>
      </c>
      <c r="C56">
        <f t="shared" ref="C56:N56" si="6">SUM(C2:C55)</f>
        <v>0.99999999999999911</v>
      </c>
      <c r="D56">
        <f t="shared" si="6"/>
        <v>29602900000</v>
      </c>
      <c r="E56">
        <f t="shared" si="6"/>
        <v>0.99999999999999889</v>
      </c>
      <c r="F56">
        <f t="shared" si="6"/>
        <v>31487000000.000004</v>
      </c>
      <c r="G56">
        <f t="shared" si="6"/>
        <v>0.99999999999999833</v>
      </c>
      <c r="H56">
        <f t="shared" si="6"/>
        <v>28332800000.000008</v>
      </c>
      <c r="I56">
        <f t="shared" si="6"/>
        <v>0.999999999999998</v>
      </c>
      <c r="J56">
        <f t="shared" si="6"/>
        <v>19532099999.999985</v>
      </c>
      <c r="K56">
        <f t="shared" si="6"/>
        <v>0.99999999999999889</v>
      </c>
      <c r="L56">
        <f t="shared" si="6"/>
        <v>29559099999.999985</v>
      </c>
      <c r="M56">
        <f t="shared" si="6"/>
        <v>0.99999999999999878</v>
      </c>
      <c r="N56">
        <f t="shared" si="6"/>
        <v>41500000000.000038</v>
      </c>
      <c r="Q56">
        <f>SUM(Q2:Q55)</f>
        <v>35472728531.855927</v>
      </c>
      <c r="R56">
        <f>SUM(R2:R55)</f>
        <v>41500000000.000038</v>
      </c>
      <c r="S56">
        <f>SUM(S2:S55)</f>
        <v>47527271468.144005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55"/>
  <sheetViews>
    <sheetView workbookViewId="0"/>
  </sheetViews>
  <sheetFormatPr baseColWidth="10" defaultColWidth="8.83203125" defaultRowHeight="16"/>
  <cols>
    <col min="1" max="1" width="24" customWidth="1"/>
    <col min="2" max="2" width="8" customWidth="1"/>
    <col min="3" max="3" width="34" customWidth="1"/>
    <col min="4" max="4" width="16" customWidth="1"/>
    <col min="5" max="5" width="24" customWidth="1"/>
    <col min="6" max="6" width="28" customWidth="1"/>
    <col min="7" max="7" width="42" customWidth="1"/>
  </cols>
  <sheetData>
    <row r="1" spans="1:7" ht="34">
      <c r="A1" s="16" t="s">
        <v>28</v>
      </c>
      <c r="B1" s="16" t="s">
        <v>29</v>
      </c>
      <c r="C1" s="16" t="s">
        <v>288</v>
      </c>
      <c r="D1" s="16" t="s">
        <v>289</v>
      </c>
      <c r="E1" s="16" t="s">
        <v>290</v>
      </c>
      <c r="F1" s="16" t="s">
        <v>291</v>
      </c>
      <c r="G1" s="16" t="s">
        <v>292</v>
      </c>
    </row>
    <row r="2" spans="1:7">
      <c r="A2" t="s">
        <v>37</v>
      </c>
      <c r="B2" t="s">
        <v>38</v>
      </c>
      <c r="C2" t="s">
        <v>293</v>
      </c>
      <c r="D2" t="s">
        <v>294</v>
      </c>
      <c r="E2" t="s">
        <v>295</v>
      </c>
      <c r="F2" t="s">
        <v>296</v>
      </c>
      <c r="G2" t="s">
        <v>297</v>
      </c>
    </row>
    <row r="3" spans="1:7">
      <c r="A3" t="s">
        <v>39</v>
      </c>
      <c r="B3" t="s">
        <v>40</v>
      </c>
      <c r="C3" t="s">
        <v>293</v>
      </c>
      <c r="D3" t="s">
        <v>294</v>
      </c>
      <c r="E3" t="s">
        <v>295</v>
      </c>
      <c r="F3" t="s">
        <v>296</v>
      </c>
      <c r="G3" t="s">
        <v>297</v>
      </c>
    </row>
    <row r="4" spans="1:7">
      <c r="A4" t="s">
        <v>41</v>
      </c>
      <c r="B4" t="s">
        <v>42</v>
      </c>
      <c r="C4" t="s">
        <v>293</v>
      </c>
      <c r="D4" t="s">
        <v>294</v>
      </c>
      <c r="E4" t="s">
        <v>295</v>
      </c>
      <c r="F4" t="s">
        <v>296</v>
      </c>
      <c r="G4" t="s">
        <v>297</v>
      </c>
    </row>
    <row r="5" spans="1:7">
      <c r="A5" t="s">
        <v>43</v>
      </c>
      <c r="B5" t="s">
        <v>44</v>
      </c>
      <c r="C5" t="s">
        <v>293</v>
      </c>
      <c r="D5" t="s">
        <v>294</v>
      </c>
      <c r="E5" t="s">
        <v>295</v>
      </c>
      <c r="F5" t="s">
        <v>296</v>
      </c>
      <c r="G5" t="s">
        <v>297</v>
      </c>
    </row>
    <row r="6" spans="1:7">
      <c r="A6" t="s">
        <v>45</v>
      </c>
      <c r="B6" t="s">
        <v>46</v>
      </c>
      <c r="C6" t="s">
        <v>293</v>
      </c>
      <c r="D6" t="s">
        <v>294</v>
      </c>
      <c r="E6" t="s">
        <v>295</v>
      </c>
      <c r="F6" t="s">
        <v>296</v>
      </c>
      <c r="G6" t="s">
        <v>297</v>
      </c>
    </row>
    <row r="7" spans="1:7">
      <c r="A7" t="s">
        <v>47</v>
      </c>
      <c r="B7" t="s">
        <v>48</v>
      </c>
      <c r="C7" t="s">
        <v>293</v>
      </c>
      <c r="D7" t="s">
        <v>294</v>
      </c>
      <c r="E7" t="s">
        <v>295</v>
      </c>
      <c r="F7" t="s">
        <v>296</v>
      </c>
      <c r="G7" t="s">
        <v>297</v>
      </c>
    </row>
    <row r="8" spans="1:7">
      <c r="A8" t="s">
        <v>49</v>
      </c>
      <c r="B8" t="s">
        <v>50</v>
      </c>
      <c r="C8" t="s">
        <v>260</v>
      </c>
      <c r="D8" t="s">
        <v>294</v>
      </c>
      <c r="E8" t="s">
        <v>298</v>
      </c>
      <c r="F8" t="s">
        <v>296</v>
      </c>
      <c r="G8" t="s">
        <v>299</v>
      </c>
    </row>
    <row r="9" spans="1:7">
      <c r="A9" t="s">
        <v>51</v>
      </c>
      <c r="B9" t="s">
        <v>52</v>
      </c>
      <c r="C9" t="s">
        <v>260</v>
      </c>
      <c r="D9" t="s">
        <v>294</v>
      </c>
      <c r="E9" t="s">
        <v>298</v>
      </c>
      <c r="F9" t="s">
        <v>296</v>
      </c>
      <c r="G9" t="s">
        <v>299</v>
      </c>
    </row>
    <row r="10" spans="1:7">
      <c r="A10" t="s">
        <v>53</v>
      </c>
      <c r="B10" t="s">
        <v>54</v>
      </c>
      <c r="C10" t="s">
        <v>260</v>
      </c>
      <c r="D10" t="s">
        <v>294</v>
      </c>
      <c r="E10" t="s">
        <v>298</v>
      </c>
      <c r="F10" t="s">
        <v>296</v>
      </c>
      <c r="G10" t="s">
        <v>299</v>
      </c>
    </row>
    <row r="11" spans="1:7">
      <c r="A11" t="s">
        <v>55</v>
      </c>
      <c r="B11" t="s">
        <v>56</v>
      </c>
      <c r="C11" t="s">
        <v>260</v>
      </c>
      <c r="D11" t="s">
        <v>294</v>
      </c>
      <c r="E11" t="s">
        <v>298</v>
      </c>
      <c r="F11" t="s">
        <v>296</v>
      </c>
      <c r="G11" t="s">
        <v>299</v>
      </c>
    </row>
    <row r="12" spans="1:7">
      <c r="A12" t="s">
        <v>57</v>
      </c>
      <c r="B12" t="s">
        <v>58</v>
      </c>
      <c r="C12" t="s">
        <v>260</v>
      </c>
      <c r="D12" t="s">
        <v>294</v>
      </c>
      <c r="E12" t="s">
        <v>298</v>
      </c>
      <c r="F12" t="s">
        <v>296</v>
      </c>
      <c r="G12" t="s">
        <v>299</v>
      </c>
    </row>
    <row r="13" spans="1:7">
      <c r="A13" t="s">
        <v>59</v>
      </c>
      <c r="B13" t="s">
        <v>60</v>
      </c>
      <c r="C13" t="s">
        <v>260</v>
      </c>
      <c r="D13" t="s">
        <v>294</v>
      </c>
      <c r="E13" t="s">
        <v>298</v>
      </c>
      <c r="F13" t="s">
        <v>296</v>
      </c>
      <c r="G13" t="s">
        <v>299</v>
      </c>
    </row>
    <row r="14" spans="1:7">
      <c r="A14" t="s">
        <v>61</v>
      </c>
      <c r="B14" t="s">
        <v>62</v>
      </c>
      <c r="C14" t="s">
        <v>260</v>
      </c>
      <c r="D14" t="s">
        <v>294</v>
      </c>
      <c r="E14" t="s">
        <v>298</v>
      </c>
      <c r="F14" t="s">
        <v>296</v>
      </c>
      <c r="G14" t="s">
        <v>299</v>
      </c>
    </row>
    <row r="15" spans="1:7">
      <c r="A15" t="s">
        <v>63</v>
      </c>
      <c r="B15" t="s">
        <v>64</v>
      </c>
      <c r="C15" t="s">
        <v>260</v>
      </c>
      <c r="D15" t="s">
        <v>294</v>
      </c>
      <c r="E15" t="s">
        <v>298</v>
      </c>
      <c r="F15" t="s">
        <v>296</v>
      </c>
      <c r="G15" t="s">
        <v>299</v>
      </c>
    </row>
    <row r="16" spans="1:7">
      <c r="A16" t="s">
        <v>65</v>
      </c>
      <c r="B16" t="s">
        <v>66</v>
      </c>
      <c r="C16" t="s">
        <v>260</v>
      </c>
      <c r="D16" t="s">
        <v>294</v>
      </c>
      <c r="E16" t="s">
        <v>300</v>
      </c>
      <c r="F16" t="s">
        <v>301</v>
      </c>
      <c r="G16" t="s">
        <v>302</v>
      </c>
    </row>
    <row r="17" spans="1:7">
      <c r="A17" t="s">
        <v>67</v>
      </c>
      <c r="B17" t="s">
        <v>68</v>
      </c>
      <c r="C17" t="s">
        <v>260</v>
      </c>
      <c r="D17" t="s">
        <v>294</v>
      </c>
      <c r="E17" t="s">
        <v>300</v>
      </c>
      <c r="F17" t="s">
        <v>301</v>
      </c>
      <c r="G17" t="s">
        <v>302</v>
      </c>
    </row>
    <row r="18" spans="1:7">
      <c r="A18" t="s">
        <v>69</v>
      </c>
      <c r="B18" t="s">
        <v>70</v>
      </c>
      <c r="C18" t="s">
        <v>260</v>
      </c>
      <c r="D18" t="s">
        <v>294</v>
      </c>
      <c r="E18" t="s">
        <v>300</v>
      </c>
      <c r="F18" t="s">
        <v>301</v>
      </c>
      <c r="G18" t="s">
        <v>302</v>
      </c>
    </row>
    <row r="19" spans="1:7">
      <c r="A19" t="s">
        <v>71</v>
      </c>
      <c r="B19" t="s">
        <v>72</v>
      </c>
      <c r="C19" t="s">
        <v>260</v>
      </c>
      <c r="D19" t="s">
        <v>294</v>
      </c>
      <c r="E19" t="s">
        <v>300</v>
      </c>
      <c r="F19" t="s">
        <v>301</v>
      </c>
      <c r="G19" t="s">
        <v>302</v>
      </c>
    </row>
    <row r="20" spans="1:7">
      <c r="A20" t="s">
        <v>73</v>
      </c>
      <c r="B20" t="s">
        <v>74</v>
      </c>
      <c r="C20" t="s">
        <v>260</v>
      </c>
      <c r="D20" t="s">
        <v>294</v>
      </c>
      <c r="E20" t="s">
        <v>300</v>
      </c>
      <c r="F20" t="s">
        <v>301</v>
      </c>
      <c r="G20" t="s">
        <v>302</v>
      </c>
    </row>
    <row r="21" spans="1:7">
      <c r="A21" t="s">
        <v>75</v>
      </c>
      <c r="B21" t="s">
        <v>76</v>
      </c>
      <c r="C21" t="s">
        <v>260</v>
      </c>
      <c r="D21" t="s">
        <v>294</v>
      </c>
      <c r="E21" t="s">
        <v>300</v>
      </c>
      <c r="F21" t="s">
        <v>301</v>
      </c>
      <c r="G21" t="s">
        <v>302</v>
      </c>
    </row>
    <row r="22" spans="1:7">
      <c r="A22" t="s">
        <v>77</v>
      </c>
      <c r="B22" t="s">
        <v>78</v>
      </c>
      <c r="C22" t="s">
        <v>260</v>
      </c>
      <c r="D22" t="s">
        <v>294</v>
      </c>
      <c r="E22" t="s">
        <v>300</v>
      </c>
      <c r="F22" t="s">
        <v>301</v>
      </c>
      <c r="G22" t="s">
        <v>302</v>
      </c>
    </row>
    <row r="23" spans="1:7">
      <c r="A23" t="s">
        <v>79</v>
      </c>
      <c r="B23" t="s">
        <v>80</v>
      </c>
      <c r="C23" t="s">
        <v>260</v>
      </c>
      <c r="D23" t="s">
        <v>294</v>
      </c>
      <c r="E23" t="s">
        <v>300</v>
      </c>
      <c r="F23" t="s">
        <v>301</v>
      </c>
      <c r="G23" t="s">
        <v>302</v>
      </c>
    </row>
    <row r="24" spans="1:7">
      <c r="A24" t="s">
        <v>81</v>
      </c>
      <c r="B24" t="s">
        <v>82</v>
      </c>
      <c r="C24" t="s">
        <v>260</v>
      </c>
      <c r="D24" t="s">
        <v>294</v>
      </c>
      <c r="E24" t="s">
        <v>300</v>
      </c>
      <c r="F24" t="s">
        <v>301</v>
      </c>
      <c r="G24" t="s">
        <v>302</v>
      </c>
    </row>
    <row r="25" spans="1:7">
      <c r="A25" t="s">
        <v>83</v>
      </c>
      <c r="B25" t="s">
        <v>84</v>
      </c>
      <c r="C25" t="s">
        <v>260</v>
      </c>
      <c r="D25" t="s">
        <v>294</v>
      </c>
      <c r="E25" t="s">
        <v>300</v>
      </c>
      <c r="F25" t="s">
        <v>301</v>
      </c>
      <c r="G25" t="s">
        <v>302</v>
      </c>
    </row>
    <row r="26" spans="1:7">
      <c r="A26" t="s">
        <v>85</v>
      </c>
      <c r="B26" t="s">
        <v>86</v>
      </c>
      <c r="C26" t="s">
        <v>260</v>
      </c>
      <c r="D26" t="s">
        <v>294</v>
      </c>
      <c r="E26" t="s">
        <v>300</v>
      </c>
      <c r="F26" t="s">
        <v>301</v>
      </c>
      <c r="G26" t="s">
        <v>302</v>
      </c>
    </row>
    <row r="27" spans="1:7">
      <c r="A27" t="s">
        <v>87</v>
      </c>
      <c r="B27" t="s">
        <v>88</v>
      </c>
      <c r="C27" t="s">
        <v>260</v>
      </c>
      <c r="D27" t="s">
        <v>294</v>
      </c>
      <c r="E27" t="s">
        <v>300</v>
      </c>
      <c r="F27" t="s">
        <v>301</v>
      </c>
      <c r="G27" t="s">
        <v>302</v>
      </c>
    </row>
    <row r="28" spans="1:7">
      <c r="A28" t="s">
        <v>89</v>
      </c>
      <c r="B28" t="s">
        <v>90</v>
      </c>
      <c r="C28" t="s">
        <v>260</v>
      </c>
      <c r="D28" t="s">
        <v>294</v>
      </c>
      <c r="E28" t="s">
        <v>300</v>
      </c>
      <c r="F28" t="s">
        <v>301</v>
      </c>
      <c r="G28" t="s">
        <v>302</v>
      </c>
    </row>
    <row r="29" spans="1:7">
      <c r="A29" t="s">
        <v>91</v>
      </c>
      <c r="B29" t="s">
        <v>92</v>
      </c>
      <c r="C29" t="s">
        <v>260</v>
      </c>
      <c r="D29" t="s">
        <v>294</v>
      </c>
      <c r="E29" t="s">
        <v>300</v>
      </c>
      <c r="F29" t="s">
        <v>301</v>
      </c>
      <c r="G29" t="s">
        <v>302</v>
      </c>
    </row>
    <row r="30" spans="1:7">
      <c r="A30" t="s">
        <v>93</v>
      </c>
      <c r="B30" t="s">
        <v>94</v>
      </c>
      <c r="C30" t="s">
        <v>260</v>
      </c>
      <c r="D30" t="s">
        <v>294</v>
      </c>
      <c r="E30" t="s">
        <v>300</v>
      </c>
      <c r="F30" t="s">
        <v>301</v>
      </c>
      <c r="G30" t="s">
        <v>302</v>
      </c>
    </row>
    <row r="31" spans="1:7">
      <c r="A31" t="s">
        <v>95</v>
      </c>
      <c r="B31" t="s">
        <v>96</v>
      </c>
      <c r="C31" t="s">
        <v>260</v>
      </c>
      <c r="D31" t="s">
        <v>294</v>
      </c>
      <c r="E31" t="s">
        <v>300</v>
      </c>
      <c r="F31" t="s">
        <v>301</v>
      </c>
      <c r="G31" t="s">
        <v>302</v>
      </c>
    </row>
    <row r="32" spans="1:7">
      <c r="A32" t="s">
        <v>97</v>
      </c>
      <c r="B32" t="s">
        <v>98</v>
      </c>
      <c r="C32" t="s">
        <v>260</v>
      </c>
      <c r="D32" t="s">
        <v>294</v>
      </c>
      <c r="E32" t="s">
        <v>300</v>
      </c>
      <c r="F32" t="s">
        <v>301</v>
      </c>
      <c r="G32" t="s">
        <v>302</v>
      </c>
    </row>
    <row r="33" spans="1:7">
      <c r="A33" t="s">
        <v>99</v>
      </c>
      <c r="B33" t="s">
        <v>100</v>
      </c>
      <c r="C33" t="s">
        <v>260</v>
      </c>
      <c r="D33" t="s">
        <v>294</v>
      </c>
      <c r="E33" t="s">
        <v>300</v>
      </c>
      <c r="F33" t="s">
        <v>301</v>
      </c>
      <c r="G33" t="s">
        <v>302</v>
      </c>
    </row>
    <row r="34" spans="1:7">
      <c r="A34" t="s">
        <v>101</v>
      </c>
      <c r="B34" t="s">
        <v>102</v>
      </c>
      <c r="C34" t="s">
        <v>260</v>
      </c>
      <c r="D34" t="s">
        <v>294</v>
      </c>
      <c r="E34" t="s">
        <v>300</v>
      </c>
      <c r="F34" t="s">
        <v>301</v>
      </c>
      <c r="G34" t="s">
        <v>302</v>
      </c>
    </row>
    <row r="35" spans="1:7">
      <c r="A35" t="s">
        <v>103</v>
      </c>
      <c r="B35" t="s">
        <v>104</v>
      </c>
      <c r="C35" t="s">
        <v>260</v>
      </c>
      <c r="D35" t="s">
        <v>294</v>
      </c>
      <c r="E35" t="s">
        <v>300</v>
      </c>
      <c r="F35" t="s">
        <v>301</v>
      </c>
      <c r="G35" t="s">
        <v>302</v>
      </c>
    </row>
    <row r="36" spans="1:7">
      <c r="A36" t="s">
        <v>105</v>
      </c>
      <c r="B36" t="s">
        <v>106</v>
      </c>
      <c r="C36" t="s">
        <v>260</v>
      </c>
      <c r="D36" t="s">
        <v>294</v>
      </c>
      <c r="E36" t="s">
        <v>300</v>
      </c>
      <c r="F36" t="s">
        <v>301</v>
      </c>
      <c r="G36" t="s">
        <v>302</v>
      </c>
    </row>
    <row r="37" spans="1:7">
      <c r="A37" t="s">
        <v>107</v>
      </c>
      <c r="B37" t="s">
        <v>108</v>
      </c>
      <c r="C37" t="s">
        <v>260</v>
      </c>
      <c r="D37" t="s">
        <v>294</v>
      </c>
      <c r="E37" t="s">
        <v>300</v>
      </c>
      <c r="F37" t="s">
        <v>301</v>
      </c>
      <c r="G37" t="s">
        <v>302</v>
      </c>
    </row>
    <row r="38" spans="1:7">
      <c r="A38" t="s">
        <v>109</v>
      </c>
      <c r="B38" t="s">
        <v>110</v>
      </c>
      <c r="C38" t="s">
        <v>260</v>
      </c>
      <c r="D38" t="s">
        <v>294</v>
      </c>
      <c r="E38" t="s">
        <v>300</v>
      </c>
      <c r="F38" t="s">
        <v>301</v>
      </c>
      <c r="G38" t="s">
        <v>302</v>
      </c>
    </row>
    <row r="39" spans="1:7">
      <c r="A39" t="s">
        <v>111</v>
      </c>
      <c r="B39" t="s">
        <v>112</v>
      </c>
      <c r="C39" t="s">
        <v>260</v>
      </c>
      <c r="D39" t="s">
        <v>294</v>
      </c>
      <c r="E39" t="s">
        <v>300</v>
      </c>
      <c r="F39" t="s">
        <v>301</v>
      </c>
      <c r="G39" t="s">
        <v>302</v>
      </c>
    </row>
    <row r="40" spans="1:7">
      <c r="A40" t="s">
        <v>113</v>
      </c>
      <c r="B40" t="s">
        <v>114</v>
      </c>
      <c r="C40" t="s">
        <v>260</v>
      </c>
      <c r="D40" t="s">
        <v>294</v>
      </c>
      <c r="E40" t="s">
        <v>300</v>
      </c>
      <c r="F40" t="s">
        <v>301</v>
      </c>
      <c r="G40" t="s">
        <v>302</v>
      </c>
    </row>
    <row r="41" spans="1:7">
      <c r="A41" t="s">
        <v>115</v>
      </c>
      <c r="B41" t="s">
        <v>116</v>
      </c>
      <c r="C41" t="s">
        <v>260</v>
      </c>
      <c r="D41" t="s">
        <v>294</v>
      </c>
      <c r="E41" t="s">
        <v>300</v>
      </c>
      <c r="F41" t="s">
        <v>301</v>
      </c>
      <c r="G41" t="s">
        <v>302</v>
      </c>
    </row>
    <row r="42" spans="1:7">
      <c r="A42" t="s">
        <v>117</v>
      </c>
      <c r="B42" t="s">
        <v>118</v>
      </c>
      <c r="C42" t="s">
        <v>260</v>
      </c>
      <c r="D42" t="s">
        <v>294</v>
      </c>
      <c r="E42" t="s">
        <v>300</v>
      </c>
      <c r="F42" t="s">
        <v>301</v>
      </c>
      <c r="G42" t="s">
        <v>302</v>
      </c>
    </row>
    <row r="43" spans="1:7">
      <c r="A43" t="s">
        <v>119</v>
      </c>
      <c r="B43" t="s">
        <v>120</v>
      </c>
      <c r="C43" t="s">
        <v>260</v>
      </c>
      <c r="D43" t="s">
        <v>294</v>
      </c>
      <c r="E43" t="s">
        <v>300</v>
      </c>
      <c r="F43" t="s">
        <v>301</v>
      </c>
      <c r="G43" t="s">
        <v>302</v>
      </c>
    </row>
    <row r="44" spans="1:7">
      <c r="A44" t="s">
        <v>121</v>
      </c>
      <c r="B44" t="s">
        <v>122</v>
      </c>
      <c r="C44" t="s">
        <v>260</v>
      </c>
      <c r="D44" t="s">
        <v>294</v>
      </c>
      <c r="E44" t="s">
        <v>300</v>
      </c>
      <c r="F44" t="s">
        <v>301</v>
      </c>
      <c r="G44" t="s">
        <v>302</v>
      </c>
    </row>
    <row r="45" spans="1:7">
      <c r="A45" t="s">
        <v>123</v>
      </c>
      <c r="B45" t="s">
        <v>124</v>
      </c>
      <c r="C45" t="s">
        <v>260</v>
      </c>
      <c r="D45" t="s">
        <v>294</v>
      </c>
      <c r="E45" t="s">
        <v>300</v>
      </c>
      <c r="F45" t="s">
        <v>301</v>
      </c>
      <c r="G45" t="s">
        <v>302</v>
      </c>
    </row>
    <row r="46" spans="1:7">
      <c r="A46" t="s">
        <v>125</v>
      </c>
      <c r="B46" t="s">
        <v>126</v>
      </c>
      <c r="C46" t="s">
        <v>260</v>
      </c>
      <c r="D46" t="s">
        <v>294</v>
      </c>
      <c r="E46" t="s">
        <v>300</v>
      </c>
      <c r="F46" t="s">
        <v>301</v>
      </c>
      <c r="G46" t="s">
        <v>302</v>
      </c>
    </row>
    <row r="47" spans="1:7">
      <c r="A47" t="s">
        <v>127</v>
      </c>
      <c r="B47" t="s">
        <v>128</v>
      </c>
      <c r="C47" t="s">
        <v>260</v>
      </c>
      <c r="D47" t="s">
        <v>294</v>
      </c>
      <c r="E47" t="s">
        <v>300</v>
      </c>
      <c r="F47" t="s">
        <v>301</v>
      </c>
      <c r="G47" t="s">
        <v>302</v>
      </c>
    </row>
    <row r="48" spans="1:7">
      <c r="A48" t="s">
        <v>129</v>
      </c>
      <c r="B48" t="s">
        <v>130</v>
      </c>
      <c r="C48" t="s">
        <v>260</v>
      </c>
      <c r="D48" t="s">
        <v>294</v>
      </c>
      <c r="E48" t="s">
        <v>300</v>
      </c>
      <c r="F48" t="s">
        <v>301</v>
      </c>
      <c r="G48" t="s">
        <v>302</v>
      </c>
    </row>
    <row r="49" spans="1:7">
      <c r="A49" t="s">
        <v>131</v>
      </c>
      <c r="B49" t="s">
        <v>132</v>
      </c>
      <c r="C49" t="s">
        <v>260</v>
      </c>
      <c r="D49" t="s">
        <v>294</v>
      </c>
      <c r="E49" t="s">
        <v>300</v>
      </c>
      <c r="F49" t="s">
        <v>301</v>
      </c>
      <c r="G49" t="s">
        <v>302</v>
      </c>
    </row>
    <row r="50" spans="1:7">
      <c r="A50" t="s">
        <v>133</v>
      </c>
      <c r="B50" t="s">
        <v>134</v>
      </c>
      <c r="C50" t="s">
        <v>260</v>
      </c>
      <c r="D50" t="s">
        <v>294</v>
      </c>
      <c r="E50" t="s">
        <v>300</v>
      </c>
      <c r="F50" t="s">
        <v>301</v>
      </c>
      <c r="G50" t="s">
        <v>302</v>
      </c>
    </row>
    <row r="51" spans="1:7">
      <c r="A51" t="s">
        <v>135</v>
      </c>
      <c r="B51" t="s">
        <v>136</v>
      </c>
      <c r="C51" t="s">
        <v>260</v>
      </c>
      <c r="D51" t="s">
        <v>294</v>
      </c>
      <c r="E51" t="s">
        <v>300</v>
      </c>
      <c r="F51" t="s">
        <v>301</v>
      </c>
      <c r="G51" t="s">
        <v>302</v>
      </c>
    </row>
    <row r="52" spans="1:7">
      <c r="A52" t="s">
        <v>137</v>
      </c>
      <c r="B52" t="s">
        <v>138</v>
      </c>
      <c r="C52" t="s">
        <v>260</v>
      </c>
      <c r="D52" t="s">
        <v>294</v>
      </c>
      <c r="E52" t="s">
        <v>300</v>
      </c>
      <c r="F52" t="s">
        <v>301</v>
      </c>
      <c r="G52" t="s">
        <v>302</v>
      </c>
    </row>
    <row r="53" spans="1:7">
      <c r="A53" t="s">
        <v>139</v>
      </c>
      <c r="B53" t="s">
        <v>140</v>
      </c>
      <c r="C53" t="s">
        <v>260</v>
      </c>
      <c r="D53" t="s">
        <v>294</v>
      </c>
      <c r="E53" t="s">
        <v>300</v>
      </c>
      <c r="F53" t="s">
        <v>301</v>
      </c>
      <c r="G53" t="s">
        <v>302</v>
      </c>
    </row>
    <row r="54" spans="1:7">
      <c r="A54" t="s">
        <v>141</v>
      </c>
      <c r="B54" t="s">
        <v>142</v>
      </c>
      <c r="C54" t="s">
        <v>260</v>
      </c>
      <c r="D54" t="s">
        <v>294</v>
      </c>
      <c r="E54" t="s">
        <v>300</v>
      </c>
      <c r="F54" t="s">
        <v>301</v>
      </c>
      <c r="G54" t="s">
        <v>302</v>
      </c>
    </row>
    <row r="55" spans="1:7">
      <c r="A55" t="s">
        <v>143</v>
      </c>
      <c r="B55" t="s">
        <v>144</v>
      </c>
      <c r="C55" t="s">
        <v>303</v>
      </c>
      <c r="D55" t="s">
        <v>304</v>
      </c>
      <c r="E55" t="s">
        <v>305</v>
      </c>
      <c r="F55" t="s">
        <v>303</v>
      </c>
      <c r="G55" t="s">
        <v>306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2"/>
  <sheetViews>
    <sheetView workbookViewId="0"/>
  </sheetViews>
  <sheetFormatPr baseColWidth="10" defaultColWidth="8.83203125" defaultRowHeight="16"/>
  <cols>
    <col min="1" max="1" width="34" customWidth="1"/>
    <col min="2" max="2" width="58" customWidth="1"/>
    <col min="3" max="3" width="54" customWidth="1"/>
    <col min="4" max="4" width="16" customWidth="1"/>
    <col min="5" max="5" width="34" customWidth="1"/>
  </cols>
  <sheetData>
    <row r="1" spans="1:5" ht="17">
      <c r="A1" s="9" t="s">
        <v>307</v>
      </c>
      <c r="B1" s="9" t="s">
        <v>308</v>
      </c>
      <c r="C1" s="9" t="s">
        <v>309</v>
      </c>
      <c r="D1" s="9" t="s">
        <v>310</v>
      </c>
      <c r="E1" s="9" t="s">
        <v>311</v>
      </c>
    </row>
    <row r="2" spans="1:5" ht="68">
      <c r="A2" s="8" t="s">
        <v>312</v>
      </c>
      <c r="B2" s="8" t="s">
        <v>313</v>
      </c>
      <c r="C2" s="8" t="s">
        <v>314</v>
      </c>
      <c r="D2" s="8" t="s">
        <v>315</v>
      </c>
      <c r="E2" s="8" t="s">
        <v>316</v>
      </c>
    </row>
    <row r="3" spans="1:5" ht="51">
      <c r="A3" s="8" t="s">
        <v>317</v>
      </c>
      <c r="B3" s="8" t="s">
        <v>318</v>
      </c>
      <c r="C3" s="8" t="s">
        <v>319</v>
      </c>
      <c r="D3" s="8" t="s">
        <v>315</v>
      </c>
      <c r="E3" s="8" t="s">
        <v>320</v>
      </c>
    </row>
    <row r="4" spans="1:5" ht="51">
      <c r="A4" s="8" t="s">
        <v>321</v>
      </c>
      <c r="B4" s="8" t="s">
        <v>322</v>
      </c>
      <c r="C4" s="8" t="s">
        <v>323</v>
      </c>
      <c r="D4" s="8" t="s">
        <v>324</v>
      </c>
      <c r="E4" s="8" t="s">
        <v>325</v>
      </c>
    </row>
    <row r="5" spans="1:5" ht="34">
      <c r="A5" s="8" t="s">
        <v>326</v>
      </c>
      <c r="B5" s="8" t="s">
        <v>327</v>
      </c>
      <c r="C5" s="8" t="s">
        <v>328</v>
      </c>
      <c r="D5" s="8" t="s">
        <v>329</v>
      </c>
      <c r="E5" s="8" t="s">
        <v>330</v>
      </c>
    </row>
    <row r="6" spans="1:5" ht="34">
      <c r="A6" s="8" t="s">
        <v>331</v>
      </c>
      <c r="B6" s="8" t="s">
        <v>332</v>
      </c>
      <c r="C6" s="8" t="s">
        <v>333</v>
      </c>
      <c r="D6" s="8" t="s">
        <v>315</v>
      </c>
      <c r="E6" s="8" t="s">
        <v>334</v>
      </c>
    </row>
    <row r="8" spans="1:5">
      <c r="A8" s="17" t="s">
        <v>335</v>
      </c>
    </row>
    <row r="9" spans="1:5">
      <c r="A9" s="7" t="s">
        <v>336</v>
      </c>
    </row>
    <row r="10" spans="1:5">
      <c r="A10" s="7" t="s">
        <v>337</v>
      </c>
    </row>
    <row r="11" spans="1:5">
      <c r="A11" s="7" t="s">
        <v>338</v>
      </c>
    </row>
    <row r="12" spans="1:5">
      <c r="A12" s="7" t="s">
        <v>339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2"/>
  <sheetViews>
    <sheetView workbookViewId="0"/>
  </sheetViews>
  <sheetFormatPr baseColWidth="10" defaultColWidth="8.83203125" defaultRowHeight="16"/>
  <cols>
    <col min="1" max="1" width="34" customWidth="1"/>
    <col min="2" max="2" width="16" customWidth="1"/>
    <col min="3" max="3" width="10" customWidth="1"/>
    <col min="4" max="4" width="56" customWidth="1"/>
  </cols>
  <sheetData>
    <row r="1" spans="1:4" ht="17">
      <c r="A1" s="16" t="s">
        <v>340</v>
      </c>
      <c r="B1" s="16" t="s">
        <v>341</v>
      </c>
      <c r="C1" s="16" t="s">
        <v>342</v>
      </c>
      <c r="D1" s="16" t="s">
        <v>343</v>
      </c>
    </row>
    <row r="2" spans="1:4">
      <c r="A2" s="3" t="s">
        <v>344</v>
      </c>
      <c r="B2" s="3">
        <v>2025</v>
      </c>
      <c r="C2" s="3" t="s">
        <v>231</v>
      </c>
      <c r="D2" s="3" t="s">
        <v>345</v>
      </c>
    </row>
    <row r="3" spans="1:4">
      <c r="A3" s="3" t="s">
        <v>346</v>
      </c>
      <c r="B3" s="5">
        <v>41500000000</v>
      </c>
      <c r="C3" s="3" t="s">
        <v>347</v>
      </c>
      <c r="D3" s="3" t="s">
        <v>348</v>
      </c>
    </row>
    <row r="4" spans="1:4">
      <c r="A4" s="3" t="s">
        <v>349</v>
      </c>
      <c r="B4" s="4">
        <v>8.5000000000000006E-2</v>
      </c>
      <c r="C4" s="3" t="s">
        <v>350</v>
      </c>
      <c r="D4" s="3" t="s">
        <v>351</v>
      </c>
    </row>
    <row r="5" spans="1:4">
      <c r="A5" s="3" t="s">
        <v>352</v>
      </c>
      <c r="B5" s="4">
        <v>7.4999999999999997E-2</v>
      </c>
      <c r="C5" s="3" t="s">
        <v>350</v>
      </c>
      <c r="D5" s="3"/>
    </row>
    <row r="6" spans="1:4">
      <c r="A6" s="3" t="s">
        <v>353</v>
      </c>
      <c r="B6" s="4">
        <v>6.5000000000000002E-2</v>
      </c>
      <c r="C6" s="3" t="s">
        <v>350</v>
      </c>
      <c r="D6" s="3"/>
    </row>
    <row r="7" spans="1:4">
      <c r="A7" s="3" t="s">
        <v>354</v>
      </c>
      <c r="B7" s="4">
        <v>0.06</v>
      </c>
      <c r="C7" s="3" t="s">
        <v>350</v>
      </c>
      <c r="D7" s="3"/>
    </row>
    <row r="8" spans="1:4">
      <c r="A8" s="3" t="s">
        <v>355</v>
      </c>
      <c r="B8" s="4">
        <v>5.5E-2</v>
      </c>
      <c r="C8" s="3" t="s">
        <v>350</v>
      </c>
      <c r="D8" s="3"/>
    </row>
    <row r="9" spans="1:4">
      <c r="A9" s="3" t="s">
        <v>356</v>
      </c>
      <c r="B9" s="4">
        <v>0.05</v>
      </c>
      <c r="C9" s="3" t="s">
        <v>350</v>
      </c>
      <c r="D9" s="3"/>
    </row>
    <row r="10" spans="1:4">
      <c r="A10" s="3" t="s">
        <v>357</v>
      </c>
      <c r="B10" s="4">
        <v>5.5E-2</v>
      </c>
      <c r="C10" s="3" t="s">
        <v>350</v>
      </c>
      <c r="D10" s="3" t="s">
        <v>358</v>
      </c>
    </row>
    <row r="11" spans="1:4">
      <c r="A11" s="3" t="s">
        <v>359</v>
      </c>
      <c r="B11" s="4">
        <v>4.4999999999999998E-2</v>
      </c>
      <c r="C11" s="3" t="s">
        <v>350</v>
      </c>
      <c r="D11" s="3"/>
    </row>
    <row r="12" spans="1:4">
      <c r="A12" s="3" t="s">
        <v>360</v>
      </c>
      <c r="B12" s="4">
        <v>0.04</v>
      </c>
      <c r="C12" s="3" t="s">
        <v>350</v>
      </c>
      <c r="D12" s="3"/>
    </row>
    <row r="13" spans="1:4">
      <c r="A13" s="3" t="s">
        <v>361</v>
      </c>
      <c r="B13" s="4">
        <v>3.5000000000000003E-2</v>
      </c>
      <c r="C13" s="3" t="s">
        <v>350</v>
      </c>
      <c r="D13" s="3"/>
    </row>
    <row r="14" spans="1:4">
      <c r="A14" s="3" t="s">
        <v>362</v>
      </c>
      <c r="B14" s="4">
        <v>0.03</v>
      </c>
      <c r="C14" s="3" t="s">
        <v>350</v>
      </c>
      <c r="D14" s="3"/>
    </row>
    <row r="15" spans="1:4">
      <c r="A15" s="3" t="s">
        <v>363</v>
      </c>
      <c r="B15" s="4">
        <v>0.03</v>
      </c>
      <c r="C15" s="3" t="s">
        <v>350</v>
      </c>
      <c r="D15" s="3"/>
    </row>
    <row r="16" spans="1:4">
      <c r="A16" s="3" t="s">
        <v>364</v>
      </c>
      <c r="B16" s="4">
        <v>0.12</v>
      </c>
      <c r="C16" s="3" t="s">
        <v>350</v>
      </c>
      <c r="D16" s="3" t="s">
        <v>365</v>
      </c>
    </row>
    <row r="17" spans="1:4">
      <c r="A17" s="3" t="s">
        <v>366</v>
      </c>
      <c r="B17" s="4">
        <v>0.1</v>
      </c>
      <c r="C17" s="3" t="s">
        <v>350</v>
      </c>
      <c r="D17" s="3"/>
    </row>
    <row r="18" spans="1:4">
      <c r="A18" s="3" t="s">
        <v>367</v>
      </c>
      <c r="B18" s="4">
        <v>0.09</v>
      </c>
      <c r="C18" s="3" t="s">
        <v>350</v>
      </c>
      <c r="D18" s="3"/>
    </row>
    <row r="19" spans="1:4">
      <c r="A19" s="3" t="s">
        <v>368</v>
      </c>
      <c r="B19" s="4">
        <v>0.08</v>
      </c>
      <c r="C19" s="3" t="s">
        <v>350</v>
      </c>
      <c r="D19" s="3"/>
    </row>
    <row r="20" spans="1:4">
      <c r="A20" s="3" t="s">
        <v>369</v>
      </c>
      <c r="B20" s="4">
        <v>7.0000000000000007E-2</v>
      </c>
      <c r="C20" s="3" t="s">
        <v>350</v>
      </c>
      <c r="D20" s="3"/>
    </row>
    <row r="21" spans="1:4">
      <c r="A21" s="3" t="s">
        <v>370</v>
      </c>
      <c r="B21" s="4">
        <v>6.5000000000000002E-2</v>
      </c>
      <c r="C21" s="3" t="s">
        <v>350</v>
      </c>
      <c r="D21" s="3"/>
    </row>
    <row r="22" spans="1:4">
      <c r="A22" s="3" t="s">
        <v>371</v>
      </c>
      <c r="B22" s="3" t="s">
        <v>372</v>
      </c>
      <c r="C22" s="3" t="s">
        <v>373</v>
      </c>
      <c r="D22" s="3" t="s">
        <v>374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0"/>
  <sheetViews>
    <sheetView workbookViewId="0"/>
  </sheetViews>
  <sheetFormatPr baseColWidth="10" defaultColWidth="8.83203125" defaultRowHeight="16"/>
  <cols>
    <col min="1" max="1" width="18" customWidth="1"/>
    <col min="2" max="8" width="16" customWidth="1"/>
    <col min="9" max="9" width="14" customWidth="1"/>
  </cols>
  <sheetData>
    <row r="1" spans="1:9" ht="34">
      <c r="A1" s="16" t="s">
        <v>375</v>
      </c>
      <c r="B1" s="16" t="s">
        <v>376</v>
      </c>
      <c r="C1" s="16" t="s">
        <v>377</v>
      </c>
      <c r="D1" s="16" t="s">
        <v>378</v>
      </c>
      <c r="E1" s="16" t="s">
        <v>379</v>
      </c>
      <c r="F1" s="16" t="s">
        <v>380</v>
      </c>
      <c r="G1" s="16" t="s">
        <v>381</v>
      </c>
      <c r="H1" s="16" t="s">
        <v>382</v>
      </c>
      <c r="I1" s="16" t="s">
        <v>383</v>
      </c>
    </row>
    <row r="2" spans="1:9">
      <c r="A2" s="3" t="s">
        <v>384</v>
      </c>
      <c r="B2" s="5">
        <f>Proj_Assumptions_26_31!B3</f>
        <v>41500000000</v>
      </c>
      <c r="C2" s="5">
        <f>B2*(1+Proj_Assumptions_26_31!B10)</f>
        <v>43782500000</v>
      </c>
      <c r="D2" s="5">
        <f>C2*(1+Proj_Assumptions_26_31!B11)</f>
        <v>45752712500</v>
      </c>
      <c r="E2" s="5">
        <f>D2*(1+Proj_Assumptions_26_31!B12)</f>
        <v>47582821000</v>
      </c>
      <c r="F2" s="5">
        <f>E2*(1+Proj_Assumptions_26_31!B13)</f>
        <v>49248219735</v>
      </c>
      <c r="G2" s="5">
        <f>F2*(1+Proj_Assumptions_26_31!B14)</f>
        <v>50725666327.050003</v>
      </c>
      <c r="H2" s="5">
        <f>G2*(1+Proj_Assumptions_26_31!B15)</f>
        <v>52247436316.861504</v>
      </c>
      <c r="I2" s="4">
        <f>(H2/B2)^(1/6)-1</f>
        <v>3.9129038650951742E-2</v>
      </c>
    </row>
    <row r="3" spans="1:9">
      <c r="A3" s="3" t="s">
        <v>385</v>
      </c>
      <c r="B3" s="5">
        <f>Proj_Assumptions_26_31!B3</f>
        <v>41500000000</v>
      </c>
      <c r="C3" s="5">
        <f>B3*(1+Proj_Assumptions_26_31!B4)</f>
        <v>45027500000</v>
      </c>
      <c r="D3" s="5">
        <f>C3*(1+Proj_Assumptions_26_31!B5)</f>
        <v>48404562500</v>
      </c>
      <c r="E3" s="5">
        <f>D3*(1+Proj_Assumptions_26_31!B6)</f>
        <v>51550859062.5</v>
      </c>
      <c r="F3" s="5">
        <f>E3*(1+Proj_Assumptions_26_31!B7)</f>
        <v>54643910606.25</v>
      </c>
      <c r="G3" s="5">
        <f>F3*(1+Proj_Assumptions_26_31!B8)</f>
        <v>57649325689.59375</v>
      </c>
      <c r="H3" s="5">
        <f>G3*(1+Proj_Assumptions_26_31!B9)</f>
        <v>60531791974.073441</v>
      </c>
      <c r="I3" s="4">
        <f>(H3/B3)^(1/6)-1</f>
        <v>6.4933704391128222E-2</v>
      </c>
    </row>
    <row r="4" spans="1:9">
      <c r="A4" s="3" t="s">
        <v>315</v>
      </c>
      <c r="B4" s="5">
        <f>Proj_Assumptions_26_31!B3</f>
        <v>41500000000</v>
      </c>
      <c r="C4" s="5">
        <f>B4*(1+Proj_Assumptions_26_31!B16)</f>
        <v>46480000000.000008</v>
      </c>
      <c r="D4" s="5">
        <f>C4*(1+Proj_Assumptions_26_31!B17)</f>
        <v>51128000000.000015</v>
      </c>
      <c r="E4" s="5">
        <f>D4*(1+Proj_Assumptions_26_31!B18)</f>
        <v>55729520000.000023</v>
      </c>
      <c r="F4" s="5">
        <f>E4*(1+Proj_Assumptions_26_31!B19)</f>
        <v>60187881600.000031</v>
      </c>
      <c r="G4" s="5">
        <f>F4*(1+Proj_Assumptions_26_31!B20)</f>
        <v>64401033312.000038</v>
      </c>
      <c r="H4" s="5">
        <f>G4*(1+Proj_Assumptions_26_31!B21)</f>
        <v>68587100477.280037</v>
      </c>
      <c r="I4" s="4">
        <f>(H4/B4)^(1/6)-1</f>
        <v>8.7340900645023645E-2</v>
      </c>
    </row>
    <row r="6" spans="1:9">
      <c r="A6" s="17" t="s">
        <v>386</v>
      </c>
    </row>
    <row r="7" spans="1:9">
      <c r="A7" s="24" t="s">
        <v>375</v>
      </c>
      <c r="B7" s="24" t="s">
        <v>387</v>
      </c>
      <c r="C7" s="24" t="s">
        <v>388</v>
      </c>
      <c r="D7" s="24" t="s">
        <v>389</v>
      </c>
      <c r="E7" s="24" t="s">
        <v>390</v>
      </c>
      <c r="F7" s="24" t="s">
        <v>391</v>
      </c>
      <c r="G7" s="24" t="s">
        <v>392</v>
      </c>
    </row>
    <row r="8" spans="1:9">
      <c r="A8" s="3" t="s">
        <v>384</v>
      </c>
      <c r="B8" s="4">
        <f t="shared" ref="B8:G10" si="0">C2/B2-1</f>
        <v>5.4999999999999938E-2</v>
      </c>
      <c r="C8" s="4">
        <f t="shared" si="0"/>
        <v>4.4999999999999929E-2</v>
      </c>
      <c r="D8" s="4">
        <f t="shared" si="0"/>
        <v>4.0000000000000036E-2</v>
      </c>
      <c r="E8" s="4">
        <f t="shared" si="0"/>
        <v>3.499999999999992E-2</v>
      </c>
      <c r="F8" s="4">
        <f t="shared" si="0"/>
        <v>3.0000000000000027E-2</v>
      </c>
      <c r="G8" s="4">
        <f t="shared" si="0"/>
        <v>3.0000000000000027E-2</v>
      </c>
    </row>
    <row r="9" spans="1:9">
      <c r="A9" s="3" t="s">
        <v>385</v>
      </c>
      <c r="B9" s="4">
        <f t="shared" si="0"/>
        <v>8.4999999999999964E-2</v>
      </c>
      <c r="C9" s="4">
        <f t="shared" si="0"/>
        <v>7.4999999999999956E-2</v>
      </c>
      <c r="D9" s="4">
        <f t="shared" si="0"/>
        <v>6.4999999999999947E-2</v>
      </c>
      <c r="E9" s="4">
        <f t="shared" si="0"/>
        <v>6.0000000000000053E-2</v>
      </c>
      <c r="F9" s="4">
        <f t="shared" si="0"/>
        <v>5.4999999999999938E-2</v>
      </c>
      <c r="G9" s="4">
        <f t="shared" si="0"/>
        <v>5.0000000000000044E-2</v>
      </c>
    </row>
    <row r="10" spans="1:9">
      <c r="A10" s="3" t="s">
        <v>315</v>
      </c>
      <c r="B10" s="4">
        <f t="shared" si="0"/>
        <v>0.12000000000000011</v>
      </c>
      <c r="C10" s="4">
        <f t="shared" si="0"/>
        <v>0.10000000000000009</v>
      </c>
      <c r="D10" s="4">
        <f t="shared" si="0"/>
        <v>9.000000000000008E-2</v>
      </c>
      <c r="E10" s="4">
        <f t="shared" si="0"/>
        <v>8.0000000000000071E-2</v>
      </c>
      <c r="F10" s="4">
        <f t="shared" si="0"/>
        <v>7.0000000000000062E-2</v>
      </c>
      <c r="G10" s="4">
        <f t="shared" si="0"/>
        <v>6.4999999999999947E-2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61"/>
  <sheetViews>
    <sheetView workbookViewId="0"/>
  </sheetViews>
  <sheetFormatPr baseColWidth="10" defaultColWidth="8.83203125" defaultRowHeight="16"/>
  <cols>
    <col min="1" max="1" width="24" customWidth="1"/>
    <col min="2" max="2" width="8" customWidth="1"/>
    <col min="3" max="3" width="18" customWidth="1"/>
    <col min="4" max="21" width="15" customWidth="1"/>
  </cols>
  <sheetData>
    <row r="1" spans="1:21" ht="34">
      <c r="A1" s="16" t="s">
        <v>28</v>
      </c>
      <c r="B1" s="16" t="s">
        <v>29</v>
      </c>
      <c r="C1" s="16" t="s">
        <v>393</v>
      </c>
      <c r="D1" s="16" t="s">
        <v>394</v>
      </c>
      <c r="E1" s="16" t="s">
        <v>395</v>
      </c>
      <c r="F1" s="16" t="s">
        <v>396</v>
      </c>
      <c r="G1" s="16" t="s">
        <v>397</v>
      </c>
      <c r="H1" s="16" t="s">
        <v>398</v>
      </c>
      <c r="I1" s="16" t="s">
        <v>399</v>
      </c>
      <c r="J1" s="16" t="s">
        <v>400</v>
      </c>
      <c r="K1" s="16" t="s">
        <v>401</v>
      </c>
      <c r="L1" s="16" t="s">
        <v>402</v>
      </c>
      <c r="M1" s="16" t="s">
        <v>403</v>
      </c>
      <c r="N1" s="16" t="s">
        <v>404</v>
      </c>
      <c r="O1" s="16" t="s">
        <v>405</v>
      </c>
      <c r="P1" s="16" t="s">
        <v>406</v>
      </c>
      <c r="Q1" s="16" t="s">
        <v>407</v>
      </c>
      <c r="R1" s="16" t="s">
        <v>408</v>
      </c>
      <c r="S1" s="16" t="s">
        <v>409</v>
      </c>
      <c r="T1" s="16" t="s">
        <v>410</v>
      </c>
      <c r="U1" s="16" t="s">
        <v>411</v>
      </c>
    </row>
    <row r="2" spans="1:21">
      <c r="A2" s="3" t="str">
        <f>Reconciled_Country_Flows!A2</f>
        <v>Saudi Arabia</v>
      </c>
      <c r="B2" s="3" t="str">
        <f>Reconciled_Country_Flows!B2</f>
        <v>SAU</v>
      </c>
      <c r="C2" s="25">
        <f>Reconciled_Country_Flows!M2</f>
        <v>0.13157894736842096</v>
      </c>
      <c r="D2" s="5">
        <f>C2*Total_Projection_26_31!D3</f>
        <v>6369021381.5789433</v>
      </c>
      <c r="E2" s="5">
        <f>C2*Total_Projection_26_31!E3</f>
        <v>6783007771.3815746</v>
      </c>
      <c r="F2" s="5">
        <f>C2*Total_Projection_26_31!F3</f>
        <v>7189988237.6644688</v>
      </c>
      <c r="G2" s="5">
        <f>C2*Total_Projection_26_31!G3</f>
        <v>7585437590.7360144</v>
      </c>
      <c r="H2" s="5">
        <f>C2*Total_Projection_26_31!H3</f>
        <v>7964709470.2728157</v>
      </c>
      <c r="I2" s="5">
        <f>C2*Total_Projection_26_31!I3</f>
        <v>8.5439084725168653E-3</v>
      </c>
      <c r="J2" s="5">
        <f>C2*Total_Projection_26_31!D2</f>
        <v>6020093749.9999962</v>
      </c>
      <c r="K2" s="5">
        <f>C2*Total_Projection_26_31!E2</f>
        <v>6260897499.9999952</v>
      </c>
      <c r="L2" s="5">
        <f>C2*Total_Projection_26_31!F2</f>
        <v>6480028912.4999952</v>
      </c>
      <c r="M2" s="5">
        <f>C2*Total_Projection_26_31!G2</f>
        <v>6674429779.8749962</v>
      </c>
      <c r="N2" s="5">
        <f>C2*Total_Projection_26_31!H2</f>
        <v>6874662673.271246</v>
      </c>
      <c r="O2" s="5">
        <f>C2*Total_Projection_26_31!I2</f>
        <v>5.1485577172304892E-3</v>
      </c>
      <c r="P2" s="5">
        <f>C2*Total_Projection_26_31!D4</f>
        <v>6727368421.0526285</v>
      </c>
      <c r="Q2" s="5">
        <f>C2*Total_Projection_26_31!E4</f>
        <v>7332831578.9473667</v>
      </c>
      <c r="R2" s="5">
        <f>C2*Total_Projection_26_31!F4</f>
        <v>7919458105.2631569</v>
      </c>
      <c r="S2" s="5">
        <f>C2*Total_Projection_26_31!G4</f>
        <v>8473820172.6315784</v>
      </c>
      <c r="T2" s="5">
        <f>C2*Total_Projection_26_31!H4</f>
        <v>9024618483.8526306</v>
      </c>
      <c r="U2" s="5">
        <f>C2*Total_Projection_26_31!I4</f>
        <v>1.1492223769082051E-2</v>
      </c>
    </row>
    <row r="3" spans="1:21">
      <c r="A3" s="3" t="str">
        <f>Reconciled_Country_Flows!A3</f>
        <v>United Arab Emirates</v>
      </c>
      <c r="B3" s="3" t="str">
        <f>Reconciled_Country_Flows!B3</f>
        <v>ARE</v>
      </c>
      <c r="C3" s="25">
        <f>Reconciled_Country_Flows!M3</f>
        <v>0.12188365650969522</v>
      </c>
      <c r="D3" s="5">
        <f>C3*Total_Projection_26_31!D3</f>
        <v>5899725069.2520742</v>
      </c>
      <c r="E3" s="5">
        <f>C3*Total_Projection_26_31!E3</f>
        <v>6283207198.753459</v>
      </c>
      <c r="F3" s="5">
        <f>C3*Total_Projection_26_31!F3</f>
        <v>6660199630.6786671</v>
      </c>
      <c r="G3" s="5">
        <f>C3*Total_Projection_26_31!G3</f>
        <v>7026510610.3659935</v>
      </c>
      <c r="H3" s="5">
        <f>C3*Total_Projection_26_31!H3</f>
        <v>7377836140.8842936</v>
      </c>
      <c r="I3" s="5">
        <f>C3*Total_Projection_26_31!I3</f>
        <v>7.9143573219103598E-3</v>
      </c>
      <c r="J3" s="5">
        <f>C3*Total_Projection_26_31!D2</f>
        <v>5576507894.7368393</v>
      </c>
      <c r="K3" s="5">
        <f>C3*Total_Projection_26_31!E2</f>
        <v>5799568210.5263128</v>
      </c>
      <c r="L3" s="5">
        <f>C3*Total_Projection_26_31!F2</f>
        <v>6002553097.8947334</v>
      </c>
      <c r="M3" s="5">
        <f>C3*Total_Projection_26_31!G2</f>
        <v>6182629690.8315763</v>
      </c>
      <c r="N3" s="5">
        <f>C3*Total_Projection_26_31!H2</f>
        <v>6368108581.5565233</v>
      </c>
      <c r="O3" s="5">
        <f>C3*Total_Projection_26_31!I2</f>
        <v>4.7691903064871902E-3</v>
      </c>
      <c r="P3" s="5">
        <f>C3*Total_Projection_26_31!D4</f>
        <v>6231667590.0276995</v>
      </c>
      <c r="Q3" s="5">
        <f>C3*Total_Projection_26_31!E4</f>
        <v>6792517673.1301928</v>
      </c>
      <c r="R3" s="5">
        <f>C3*Total_Projection_26_31!F4</f>
        <v>7335919086.9806089</v>
      </c>
      <c r="S3" s="5">
        <f>C3*Total_Projection_26_31!G4</f>
        <v>7849433423.069252</v>
      </c>
      <c r="T3" s="5">
        <f>C3*Total_Projection_26_31!H4</f>
        <v>8359646595.5687532</v>
      </c>
      <c r="U3" s="5">
        <f>C3*Total_Projection_26_31!I4</f>
        <v>1.0645428333465479E-2</v>
      </c>
    </row>
    <row r="4" spans="1:21">
      <c r="A4" s="3" t="str">
        <f>Reconciled_Country_Flows!A4</f>
        <v>Kuwait</v>
      </c>
      <c r="B4" s="3" t="str">
        <f>Reconciled_Country_Flows!B4</f>
        <v>KWT</v>
      </c>
      <c r="C4" s="25">
        <f>Reconciled_Country_Flows!M4</f>
        <v>9.9722991689750642E-2</v>
      </c>
      <c r="D4" s="5">
        <f>C4*Total_Projection_26_31!D3</f>
        <v>4827047783.9335155</v>
      </c>
      <c r="E4" s="5">
        <f>C4*Total_Projection_26_31!E3</f>
        <v>5140805889.8891945</v>
      </c>
      <c r="F4" s="5">
        <f>C4*Total_Projection_26_31!F3</f>
        <v>5449254243.282546</v>
      </c>
      <c r="G4" s="5">
        <f>C4*Total_Projection_26_31!G3</f>
        <v>5748963226.6630859</v>
      </c>
      <c r="H4" s="5">
        <f>C4*Total_Projection_26_31!H3</f>
        <v>6036411387.9962406</v>
      </c>
      <c r="I4" s="5">
        <f>C4*Total_Projection_26_31!I3</f>
        <v>6.4753832633812044E-3</v>
      </c>
      <c r="J4" s="5">
        <f>C4*Total_Projection_26_31!D2</f>
        <v>4562597368.4210501</v>
      </c>
      <c r="K4" s="5">
        <f>C4*Total_Projection_26_31!E2</f>
        <v>4745101263.1578922</v>
      </c>
      <c r="L4" s="5">
        <f>C4*Total_Projection_26_31!F2</f>
        <v>4911179807.3684187</v>
      </c>
      <c r="M4" s="5">
        <f>C4*Total_Projection_26_31!G2</f>
        <v>5058515201.5894718</v>
      </c>
      <c r="N4" s="5">
        <f>C4*Total_Projection_26_31!H2</f>
        <v>5210270657.6371555</v>
      </c>
      <c r="O4" s="5">
        <f>C4*Total_Projection_26_31!I2</f>
        <v>3.9020647962167924E-3</v>
      </c>
      <c r="P4" s="5">
        <f>C4*Total_Projection_26_31!D4</f>
        <v>5098637119.1135721</v>
      </c>
      <c r="Q4" s="5">
        <f>C4*Total_Projection_26_31!E4</f>
        <v>5557514459.8337946</v>
      </c>
      <c r="R4" s="5">
        <f>C4*Total_Projection_26_31!F4</f>
        <v>6002115616.6204987</v>
      </c>
      <c r="S4" s="5">
        <f>C4*Total_Projection_26_31!G4</f>
        <v>6422263709.7839336</v>
      </c>
      <c r="T4" s="5">
        <f>C4*Total_Projection_26_31!H4</f>
        <v>6839710850.9198895</v>
      </c>
      <c r="U4" s="5">
        <f>C4*Total_Projection_26_31!I4</f>
        <v>8.709895909199029E-3</v>
      </c>
    </row>
    <row r="5" spans="1:21">
      <c r="A5" s="3" t="str">
        <f>Reconciled_Country_Flows!A5</f>
        <v>Qatar</v>
      </c>
      <c r="B5" s="3" t="str">
        <f>Reconciled_Country_Flows!B5</f>
        <v>QAT</v>
      </c>
      <c r="C5" s="25">
        <f>Reconciled_Country_Flows!M5</f>
        <v>8.0332409972299124E-2</v>
      </c>
      <c r="D5" s="5">
        <f>C5*Total_Projection_26_31!D3</f>
        <v>3888455159.2797761</v>
      </c>
      <c r="E5" s="5">
        <f>C5*Total_Projection_26_31!E3</f>
        <v>4141204744.6329618</v>
      </c>
      <c r="F5" s="5">
        <f>C5*Total_Projection_26_31!F3</f>
        <v>4389677029.3109398</v>
      </c>
      <c r="G5" s="5">
        <f>C5*Total_Projection_26_31!G3</f>
        <v>4631109265.9230413</v>
      </c>
      <c r="H5" s="5">
        <f>C5*Total_Projection_26_31!H3</f>
        <v>4862664729.2191935</v>
      </c>
      <c r="I5" s="5">
        <f>C5*Total_Projection_26_31!I3</f>
        <v>5.2162809621681926E-3</v>
      </c>
      <c r="J5" s="5">
        <f>C5*Total_Projection_26_31!D2</f>
        <v>3675425657.8947349</v>
      </c>
      <c r="K5" s="5">
        <f>C5*Total_Projection_26_31!E2</f>
        <v>3822442684.2105241</v>
      </c>
      <c r="L5" s="5">
        <f>C5*Total_Projection_26_31!F2</f>
        <v>3956228178.1578927</v>
      </c>
      <c r="M5" s="5">
        <f>C5*Total_Projection_26_31!G2</f>
        <v>4074915023.5026298</v>
      </c>
      <c r="N5" s="5">
        <f>C5*Total_Projection_26_31!H2</f>
        <v>4197162474.2077084</v>
      </c>
      <c r="O5" s="5">
        <f>C5*Total_Projection_26_31!I2</f>
        <v>3.1433299747301935E-3</v>
      </c>
      <c r="P5" s="5">
        <f>C5*Total_Projection_26_31!D4</f>
        <v>4107235457.0637107</v>
      </c>
      <c r="Q5" s="5">
        <f>C5*Total_Projection_26_31!E4</f>
        <v>4476886648.1994457</v>
      </c>
      <c r="R5" s="5">
        <f>C5*Total_Projection_26_31!F4</f>
        <v>4835037580.0554018</v>
      </c>
      <c r="S5" s="5">
        <f>C5*Total_Projection_26_31!G4</f>
        <v>5173490210.6592798</v>
      </c>
      <c r="T5" s="5">
        <f>C5*Total_Projection_26_31!H4</f>
        <v>5509767074.3521328</v>
      </c>
      <c r="U5" s="5">
        <f>C5*Total_Projection_26_31!I4</f>
        <v>7.0163050379658844E-3</v>
      </c>
    </row>
    <row r="6" spans="1:21">
      <c r="A6" s="3" t="str">
        <f>Reconciled_Country_Flows!A6</f>
        <v>Oman</v>
      </c>
      <c r="B6" s="3" t="str">
        <f>Reconciled_Country_Flows!B6</f>
        <v>OMN</v>
      </c>
      <c r="C6" s="25">
        <f>Reconciled_Country_Flows!M6</f>
        <v>6.3711911357340681E-2</v>
      </c>
      <c r="D6" s="5">
        <f>C6*Total_Projection_26_31!D3</f>
        <v>3083947195.2908568</v>
      </c>
      <c r="E6" s="5">
        <f>C6*Total_Projection_26_31!E3</f>
        <v>3284403762.9847627</v>
      </c>
      <c r="F6" s="5">
        <f>C6*Total_Projection_26_31!F3</f>
        <v>3481467988.7638483</v>
      </c>
      <c r="G6" s="5">
        <f>C6*Total_Projection_26_31!G3</f>
        <v>3672948728.1458597</v>
      </c>
      <c r="H6" s="5">
        <f>C6*Total_Projection_26_31!H3</f>
        <v>3856596164.553153</v>
      </c>
      <c r="I6" s="5">
        <f>C6*Total_Projection_26_31!I3</f>
        <v>4.1370504182713244E-3</v>
      </c>
      <c r="J6" s="5">
        <f>C6*Total_Projection_26_31!D2</f>
        <v>2914992763.1578927</v>
      </c>
      <c r="K6" s="5">
        <f>C6*Total_Projection_26_31!E2</f>
        <v>3031592473.6842089</v>
      </c>
      <c r="L6" s="5">
        <f>C6*Total_Projection_26_31!F2</f>
        <v>3137698210.2631559</v>
      </c>
      <c r="M6" s="5">
        <f>C6*Total_Projection_26_31!G2</f>
        <v>3231829156.5710506</v>
      </c>
      <c r="N6" s="5">
        <f>C6*Total_Projection_26_31!H2</f>
        <v>3328784031.2681823</v>
      </c>
      <c r="O6" s="5">
        <f>C6*Total_Projection_26_31!I2</f>
        <v>2.4929858420273949E-3</v>
      </c>
      <c r="P6" s="5">
        <f>C6*Total_Projection_26_31!D4</f>
        <v>3257462603.8781152</v>
      </c>
      <c r="Q6" s="5">
        <f>C6*Total_Projection_26_31!E4</f>
        <v>3550634238.2271461</v>
      </c>
      <c r="R6" s="5">
        <f>C6*Total_Projection_26_31!F4</f>
        <v>3834684977.2853184</v>
      </c>
      <c r="S6" s="5">
        <f>C6*Total_Projection_26_31!G4</f>
        <v>4103112925.6952906</v>
      </c>
      <c r="T6" s="5">
        <f>C6*Total_Projection_26_31!H4</f>
        <v>4369815265.8654842</v>
      </c>
      <c r="U6" s="5">
        <f>C6*Total_Projection_26_31!I4</f>
        <v>5.5646557197660462E-3</v>
      </c>
    </row>
    <row r="7" spans="1:21">
      <c r="A7" s="3" t="str">
        <f>Reconciled_Country_Flows!A7</f>
        <v>Bahrain</v>
      </c>
      <c r="B7" s="3" t="str">
        <f>Reconciled_Country_Flows!B7</f>
        <v>BHR</v>
      </c>
      <c r="C7" s="25">
        <f>Reconciled_Country_Flows!M7</f>
        <v>4.4321329639889169E-2</v>
      </c>
      <c r="D7" s="5">
        <f>C7*Total_Projection_26_31!D3</f>
        <v>2145354570.6371179</v>
      </c>
      <c r="E7" s="5">
        <f>C7*Total_Projection_26_31!E3</f>
        <v>2284802617.7285304</v>
      </c>
      <c r="F7" s="5">
        <f>C7*Total_Projection_26_31!F3</f>
        <v>2421890774.7922421</v>
      </c>
      <c r="G7" s="5">
        <f>C7*Total_Projection_26_31!G3</f>
        <v>2555094767.4058156</v>
      </c>
      <c r="H7" s="5">
        <f>C7*Total_Projection_26_31!H3</f>
        <v>2682849505.7761064</v>
      </c>
      <c r="I7" s="5">
        <f>C7*Total_Projection_26_31!I3</f>
        <v>2.8779481170583127E-3</v>
      </c>
      <c r="J7" s="5">
        <f>C7*Total_Projection_26_31!D2</f>
        <v>2027821052.6315777</v>
      </c>
      <c r="K7" s="5">
        <f>C7*Total_Projection_26_31!E2</f>
        <v>2108933894.7368407</v>
      </c>
      <c r="L7" s="5">
        <f>C7*Total_Projection_26_31!F2</f>
        <v>2182746581.0526304</v>
      </c>
      <c r="M7" s="5">
        <f>C7*Total_Projection_26_31!G2</f>
        <v>2248228978.4842091</v>
      </c>
      <c r="N7" s="5">
        <f>C7*Total_Projection_26_31!H2</f>
        <v>2315675847.8387356</v>
      </c>
      <c r="O7" s="5">
        <f>C7*Total_Projection_26_31!I2</f>
        <v>1.7342510205407963E-3</v>
      </c>
      <c r="P7" s="5">
        <f>C7*Total_Projection_26_31!D4</f>
        <v>2266060941.8282542</v>
      </c>
      <c r="Q7" s="5">
        <f>C7*Total_Projection_26_31!E4</f>
        <v>2470006426.5927973</v>
      </c>
      <c r="R7" s="5">
        <f>C7*Total_Projection_26_31!F4</f>
        <v>2667606940.7202215</v>
      </c>
      <c r="S7" s="5">
        <f>C7*Total_Projection_26_31!G4</f>
        <v>2854339426.5706372</v>
      </c>
      <c r="T7" s="5">
        <f>C7*Total_Projection_26_31!H4</f>
        <v>3039871489.2977281</v>
      </c>
      <c r="U7" s="5">
        <f>C7*Total_Projection_26_31!I4</f>
        <v>3.8710648485329015E-3</v>
      </c>
    </row>
    <row r="8" spans="1:21">
      <c r="A8" s="3" t="str">
        <f>Reconciled_Country_Flows!A8</f>
        <v>Jordan</v>
      </c>
      <c r="B8" s="3" t="str">
        <f>Reconciled_Country_Flows!B8</f>
        <v>JOR</v>
      </c>
      <c r="C8" s="25">
        <f>Reconciled_Country_Flows!M8</f>
        <v>5.263157894736839E-2</v>
      </c>
      <c r="D8" s="5">
        <f>C8*Total_Projection_26_31!D3</f>
        <v>2547608552.6315775</v>
      </c>
      <c r="E8" s="5">
        <f>C8*Total_Projection_26_31!E3</f>
        <v>2713203108.5526299</v>
      </c>
      <c r="F8" s="5">
        <f>C8*Total_Projection_26_31!F3</f>
        <v>2875995295.0657878</v>
      </c>
      <c r="G8" s="5">
        <f>C8*Total_Projection_26_31!G3</f>
        <v>3034175036.2944059</v>
      </c>
      <c r="H8" s="5">
        <f>C8*Total_Projection_26_31!H3</f>
        <v>3185883788.1091266</v>
      </c>
      <c r="I8" s="5">
        <f>C8*Total_Projection_26_31!I3</f>
        <v>3.4175633890067467E-3</v>
      </c>
      <c r="J8" s="5">
        <f>C8*Total_Projection_26_31!D2</f>
        <v>2408037499.9999986</v>
      </c>
      <c r="K8" s="5">
        <f>C8*Total_Projection_26_31!E2</f>
        <v>2504358999.9999986</v>
      </c>
      <c r="L8" s="5">
        <f>C8*Total_Projection_26_31!F2</f>
        <v>2592011564.9999986</v>
      </c>
      <c r="M8" s="5">
        <f>C8*Total_Projection_26_31!G2</f>
        <v>2669771911.9499984</v>
      </c>
      <c r="N8" s="5">
        <f>C8*Total_Projection_26_31!H2</f>
        <v>2749865069.3084984</v>
      </c>
      <c r="O8" s="5">
        <f>C8*Total_Projection_26_31!I2</f>
        <v>2.0594230868921956E-3</v>
      </c>
      <c r="P8" s="5">
        <f>C8*Total_Projection_26_31!D4</f>
        <v>2690947368.421052</v>
      </c>
      <c r="Q8" s="5">
        <f>C8*Total_Projection_26_31!E4</f>
        <v>2933132631.5789471</v>
      </c>
      <c r="R8" s="5">
        <f>C8*Total_Projection_26_31!F4</f>
        <v>3167783242.1052628</v>
      </c>
      <c r="S8" s="5">
        <f>C8*Total_Projection_26_31!G4</f>
        <v>3389528069.0526314</v>
      </c>
      <c r="T8" s="5">
        <f>C8*Total_Projection_26_31!H4</f>
        <v>3609847393.5410523</v>
      </c>
      <c r="U8" s="5">
        <f>C8*Total_Projection_26_31!I4</f>
        <v>4.596889507632821E-3</v>
      </c>
    </row>
    <row r="9" spans="1:21">
      <c r="A9" s="3" t="str">
        <f>Reconciled_Country_Flows!A9</f>
        <v>United States</v>
      </c>
      <c r="B9" s="3" t="str">
        <f>Reconciled_Country_Flows!B9</f>
        <v>USA</v>
      </c>
      <c r="C9" s="25">
        <f>Reconciled_Country_Flows!M9</f>
        <v>6.0941828254847612E-2</v>
      </c>
      <c r="D9" s="5">
        <f>C9*Total_Projection_26_31!D3</f>
        <v>2949862534.6260371</v>
      </c>
      <c r="E9" s="5">
        <f>C9*Total_Projection_26_31!E3</f>
        <v>3141603599.3767295</v>
      </c>
      <c r="F9" s="5">
        <f>C9*Total_Projection_26_31!F3</f>
        <v>3330099815.3393335</v>
      </c>
      <c r="G9" s="5">
        <f>C9*Total_Projection_26_31!G3</f>
        <v>3513255305.1829967</v>
      </c>
      <c r="H9" s="5">
        <f>C9*Total_Projection_26_31!H3</f>
        <v>3688918070.4421468</v>
      </c>
      <c r="I9" s="5">
        <f>C9*Total_Projection_26_31!I3</f>
        <v>3.9571786609551799E-3</v>
      </c>
      <c r="J9" s="5">
        <f>C9*Total_Projection_26_31!D2</f>
        <v>2788253947.3684196</v>
      </c>
      <c r="K9" s="5">
        <f>C9*Total_Projection_26_31!E2</f>
        <v>2899784105.2631564</v>
      </c>
      <c r="L9" s="5">
        <f>C9*Total_Projection_26_31!F2</f>
        <v>3001276548.9473667</v>
      </c>
      <c r="M9" s="5">
        <f>C9*Total_Projection_26_31!G2</f>
        <v>3091314845.4157882</v>
      </c>
      <c r="N9" s="5">
        <f>C9*Total_Projection_26_31!H2</f>
        <v>3184054290.7782617</v>
      </c>
      <c r="O9" s="5">
        <f>C9*Total_Projection_26_31!I2</f>
        <v>2.3845951532435951E-3</v>
      </c>
      <c r="P9" s="5">
        <f>C9*Total_Projection_26_31!D4</f>
        <v>3115833795.0138497</v>
      </c>
      <c r="Q9" s="5">
        <f>C9*Total_Projection_26_31!E4</f>
        <v>3396258836.5650964</v>
      </c>
      <c r="R9" s="5">
        <f>C9*Total_Projection_26_31!F4</f>
        <v>3667959543.4903045</v>
      </c>
      <c r="S9" s="5">
        <f>C9*Total_Projection_26_31!G4</f>
        <v>3924716711.534626</v>
      </c>
      <c r="T9" s="5">
        <f>C9*Total_Projection_26_31!H4</f>
        <v>4179823297.7843766</v>
      </c>
      <c r="U9" s="5">
        <f>C9*Total_Projection_26_31!I4</f>
        <v>5.3227141667327397E-3</v>
      </c>
    </row>
    <row r="10" spans="1:21">
      <c r="A10" s="3" t="str">
        <f>Reconciled_Country_Flows!A10</f>
        <v>Italy</v>
      </c>
      <c r="B10" s="3" t="str">
        <f>Reconciled_Country_Flows!B10</f>
        <v>ITA</v>
      </c>
      <c r="C10" s="25">
        <f>Reconciled_Country_Flows!M10</f>
        <v>3.3240997229916878E-2</v>
      </c>
      <c r="D10" s="5">
        <f>C10*Total_Projection_26_31!D3</f>
        <v>1609015927.9778385</v>
      </c>
      <c r="E10" s="5">
        <f>C10*Total_Projection_26_31!E3</f>
        <v>1713601963.2963979</v>
      </c>
      <c r="F10" s="5">
        <f>C10*Total_Projection_26_31!F3</f>
        <v>1816418081.0941818</v>
      </c>
      <c r="G10" s="5">
        <f>C10*Total_Projection_26_31!G3</f>
        <v>1916321075.5543618</v>
      </c>
      <c r="H10" s="5">
        <f>C10*Total_Projection_26_31!H3</f>
        <v>2012137129.3320799</v>
      </c>
      <c r="I10" s="5">
        <f>C10*Total_Projection_26_31!I3</f>
        <v>2.1584610877937345E-3</v>
      </c>
      <c r="J10" s="5">
        <f>C10*Total_Projection_26_31!D2</f>
        <v>1520865789.4736834</v>
      </c>
      <c r="K10" s="5">
        <f>C10*Total_Projection_26_31!E2</f>
        <v>1581700421.0526307</v>
      </c>
      <c r="L10" s="5">
        <f>C10*Total_Projection_26_31!F2</f>
        <v>1637059935.7894728</v>
      </c>
      <c r="M10" s="5">
        <f>C10*Total_Projection_26_31!G2</f>
        <v>1686171733.863157</v>
      </c>
      <c r="N10" s="5">
        <f>C10*Total_Projection_26_31!H2</f>
        <v>1736756885.8790517</v>
      </c>
      <c r="O10" s="5">
        <f>C10*Total_Projection_26_31!I2</f>
        <v>1.3006882654055974E-3</v>
      </c>
      <c r="P10" s="5">
        <f>C10*Total_Projection_26_31!D4</f>
        <v>1699545706.3711908</v>
      </c>
      <c r="Q10" s="5">
        <f>C10*Total_Projection_26_31!E4</f>
        <v>1852504819.944598</v>
      </c>
      <c r="R10" s="5">
        <f>C10*Total_Projection_26_31!F4</f>
        <v>2000705205.5401661</v>
      </c>
      <c r="S10" s="5">
        <f>C10*Total_Projection_26_31!G4</f>
        <v>2140754569.9279778</v>
      </c>
      <c r="T10" s="5">
        <f>C10*Total_Projection_26_31!H4</f>
        <v>2279903616.9732962</v>
      </c>
      <c r="U10" s="5">
        <f>C10*Total_Projection_26_31!I4</f>
        <v>2.9032986363996763E-3</v>
      </c>
    </row>
    <row r="11" spans="1:21">
      <c r="A11" s="3" t="str">
        <f>Reconciled_Country_Flows!A11</f>
        <v>United Kingdom</v>
      </c>
      <c r="B11" s="3" t="str">
        <f>Reconciled_Country_Flows!B11</f>
        <v>GBR</v>
      </c>
      <c r="C11" s="25">
        <f>Reconciled_Country_Flows!M11</f>
        <v>3.6011080332409948E-2</v>
      </c>
      <c r="D11" s="5">
        <f>C11*Total_Projection_26_31!D3</f>
        <v>1743100588.642658</v>
      </c>
      <c r="E11" s="5">
        <f>C11*Total_Projection_26_31!E3</f>
        <v>1856402126.9044309</v>
      </c>
      <c r="F11" s="5">
        <f>C11*Total_Projection_26_31!F3</f>
        <v>1967786254.5186968</v>
      </c>
      <c r="G11" s="5">
        <f>C11*Total_Projection_26_31!G3</f>
        <v>2076014498.517225</v>
      </c>
      <c r="H11" s="5">
        <f>C11*Total_Projection_26_31!H3</f>
        <v>2179815223.4430866</v>
      </c>
      <c r="I11" s="5">
        <f>C11*Total_Projection_26_31!I3</f>
        <v>2.338332845109879E-3</v>
      </c>
      <c r="J11" s="5">
        <f>C11*Total_Projection_26_31!D2</f>
        <v>1647604605.2631567</v>
      </c>
      <c r="K11" s="5">
        <f>C11*Total_Projection_26_31!E2</f>
        <v>1713508789.4736831</v>
      </c>
      <c r="L11" s="5">
        <f>C11*Total_Projection_26_31!F2</f>
        <v>1773481597.105262</v>
      </c>
      <c r="M11" s="5">
        <f>C11*Total_Projection_26_31!G2</f>
        <v>1826686045.01842</v>
      </c>
      <c r="N11" s="5">
        <f>C11*Total_Projection_26_31!H2</f>
        <v>1881486626.3689725</v>
      </c>
      <c r="O11" s="5">
        <f>C11*Total_Projection_26_31!I2</f>
        <v>1.409078954189397E-3</v>
      </c>
      <c r="P11" s="5">
        <f>C11*Total_Projection_26_31!D4</f>
        <v>1841174515.2354565</v>
      </c>
      <c r="Q11" s="5">
        <f>C11*Total_Projection_26_31!E4</f>
        <v>2006880221.6066477</v>
      </c>
      <c r="R11" s="5">
        <f>C11*Total_Projection_26_31!F4</f>
        <v>2167430639.3351798</v>
      </c>
      <c r="S11" s="5">
        <f>C11*Total_Projection_26_31!G4</f>
        <v>2319150784.0886426</v>
      </c>
      <c r="T11" s="5">
        <f>C11*Total_Projection_26_31!H4</f>
        <v>2469895585.0544043</v>
      </c>
      <c r="U11" s="5">
        <f>C11*Total_Projection_26_31!I4</f>
        <v>3.1452401894329824E-3</v>
      </c>
    </row>
    <row r="12" spans="1:21">
      <c r="A12" s="3" t="str">
        <f>Reconciled_Country_Flows!A12</f>
        <v>Germany</v>
      </c>
      <c r="B12" s="3" t="str">
        <f>Reconciled_Country_Flows!B12</f>
        <v>DEU</v>
      </c>
      <c r="C12" s="25">
        <f>Reconciled_Country_Flows!M12</f>
        <v>2.6315789473684195E-2</v>
      </c>
      <c r="D12" s="5">
        <f>C12*Total_Projection_26_31!D3</f>
        <v>1273804276.3157887</v>
      </c>
      <c r="E12" s="5">
        <f>C12*Total_Projection_26_31!E3</f>
        <v>1356601554.276315</v>
      </c>
      <c r="F12" s="5">
        <f>C12*Total_Projection_26_31!F3</f>
        <v>1437997647.5328939</v>
      </c>
      <c r="G12" s="5">
        <f>C12*Total_Projection_26_31!G3</f>
        <v>1517087518.147203</v>
      </c>
      <c r="H12" s="5">
        <f>C12*Total_Projection_26_31!H3</f>
        <v>1592941894.0545633</v>
      </c>
      <c r="I12" s="5">
        <f>C12*Total_Projection_26_31!I3</f>
        <v>1.7087816945033734E-3</v>
      </c>
      <c r="J12" s="5">
        <f>C12*Total_Projection_26_31!D2</f>
        <v>1204018749.9999993</v>
      </c>
      <c r="K12" s="5">
        <f>C12*Total_Projection_26_31!E2</f>
        <v>1252179499.9999993</v>
      </c>
      <c r="L12" s="5">
        <f>C12*Total_Projection_26_31!F2</f>
        <v>1296005782.4999993</v>
      </c>
      <c r="M12" s="5">
        <f>C12*Total_Projection_26_31!G2</f>
        <v>1334885955.9749992</v>
      </c>
      <c r="N12" s="5">
        <f>C12*Total_Projection_26_31!H2</f>
        <v>1374932534.6542492</v>
      </c>
      <c r="O12" s="5">
        <f>C12*Total_Projection_26_31!I2</f>
        <v>1.0297115434460978E-3</v>
      </c>
      <c r="P12" s="5">
        <f>C12*Total_Projection_26_31!D4</f>
        <v>1345473684.210526</v>
      </c>
      <c r="Q12" s="5">
        <f>C12*Total_Projection_26_31!E4</f>
        <v>1466566315.7894735</v>
      </c>
      <c r="R12" s="5">
        <f>C12*Total_Projection_26_31!F4</f>
        <v>1583891621.0526314</v>
      </c>
      <c r="S12" s="5">
        <f>C12*Total_Projection_26_31!G4</f>
        <v>1694764034.5263157</v>
      </c>
      <c r="T12" s="5">
        <f>C12*Total_Projection_26_31!H4</f>
        <v>1804923696.7705262</v>
      </c>
      <c r="U12" s="5">
        <f>C12*Total_Projection_26_31!I4</f>
        <v>2.2984447538164105E-3</v>
      </c>
    </row>
    <row r="13" spans="1:21">
      <c r="A13" s="3" t="str">
        <f>Reconciled_Country_Flows!A13</f>
        <v>France</v>
      </c>
      <c r="B13" s="3" t="str">
        <f>Reconciled_Country_Flows!B13</f>
        <v>FRA</v>
      </c>
      <c r="C13" s="25">
        <f>Reconciled_Country_Flows!M13</f>
        <v>2.077562326869805E-2</v>
      </c>
      <c r="D13" s="5">
        <f>C13*Total_Projection_26_31!D3</f>
        <v>1005634954.9861491</v>
      </c>
      <c r="E13" s="5">
        <f>C13*Total_Projection_26_31!E3</f>
        <v>1071001227.0602487</v>
      </c>
      <c r="F13" s="5">
        <f>C13*Total_Projection_26_31!F3</f>
        <v>1135261300.6838636</v>
      </c>
      <c r="G13" s="5">
        <f>C13*Total_Projection_26_31!G3</f>
        <v>1197700672.2214761</v>
      </c>
      <c r="H13" s="5">
        <f>C13*Total_Projection_26_31!H3</f>
        <v>1257585705.83255</v>
      </c>
      <c r="I13" s="5">
        <f>C13*Total_Projection_26_31!I3</f>
        <v>1.3490381798710843E-3</v>
      </c>
      <c r="J13" s="5">
        <f>C13*Total_Projection_26_31!D2</f>
        <v>950541118.4210521</v>
      </c>
      <c r="K13" s="5">
        <f>C13*Total_Projection_26_31!E2</f>
        <v>988562763.15789425</v>
      </c>
      <c r="L13" s="5">
        <f>C13*Total_Projection_26_31!F2</f>
        <v>1023162459.8684205</v>
      </c>
      <c r="M13" s="5">
        <f>C13*Total_Projection_26_31!G2</f>
        <v>1053857333.6644732</v>
      </c>
      <c r="N13" s="5">
        <f>C13*Total_Projection_26_31!H2</f>
        <v>1085473053.6744075</v>
      </c>
      <c r="O13" s="5">
        <f>C13*Total_Projection_26_31!I2</f>
        <v>8.1293016587849834E-4</v>
      </c>
      <c r="P13" s="5">
        <f>C13*Total_Projection_26_31!D4</f>
        <v>1062216066.4819943</v>
      </c>
      <c r="Q13" s="5">
        <f>C13*Total_Projection_26_31!E4</f>
        <v>1157815512.4653738</v>
      </c>
      <c r="R13" s="5">
        <f>C13*Total_Projection_26_31!F4</f>
        <v>1250440753.4626038</v>
      </c>
      <c r="S13" s="5">
        <f>C13*Total_Projection_26_31!G4</f>
        <v>1337971606.2049863</v>
      </c>
      <c r="T13" s="5">
        <f>C13*Total_Projection_26_31!H4</f>
        <v>1424939760.6083102</v>
      </c>
      <c r="U13" s="5">
        <f>C13*Total_Projection_26_31!I4</f>
        <v>1.8145616477497977E-3</v>
      </c>
    </row>
    <row r="14" spans="1:21">
      <c r="A14" s="3" t="str">
        <f>Reconciled_Country_Flows!A14</f>
        <v>Canada</v>
      </c>
      <c r="B14" s="3" t="str">
        <f>Reconciled_Country_Flows!B14</f>
        <v>CAN</v>
      </c>
      <c r="C14" s="25">
        <f>Reconciled_Country_Flows!M14</f>
        <v>1.9390581717451512E-2</v>
      </c>
      <c r="D14" s="5">
        <f>C14*Total_Projection_26_31!D3</f>
        <v>938592624.65373909</v>
      </c>
      <c r="E14" s="5">
        <f>C14*Total_Projection_26_31!E3</f>
        <v>999601145.25623214</v>
      </c>
      <c r="F14" s="5">
        <f>C14*Total_Projection_26_31!F3</f>
        <v>1059577213.971606</v>
      </c>
      <c r="G14" s="5">
        <f>C14*Total_Projection_26_31!G3</f>
        <v>1117853960.7400444</v>
      </c>
      <c r="H14" s="5">
        <f>C14*Total_Projection_26_31!H3</f>
        <v>1173746658.7770467</v>
      </c>
      <c r="I14" s="5">
        <f>C14*Total_Projection_26_31!I3</f>
        <v>1.2591023012130118E-3</v>
      </c>
      <c r="J14" s="5">
        <f>C14*Total_Projection_26_31!D2</f>
        <v>887171710.52631521</v>
      </c>
      <c r="K14" s="5">
        <f>C14*Total_Projection_26_31!E2</f>
        <v>922658578.94736791</v>
      </c>
      <c r="L14" s="5">
        <f>C14*Total_Projection_26_31!F2</f>
        <v>954951629.21052575</v>
      </c>
      <c r="M14" s="5">
        <f>C14*Total_Projection_26_31!G2</f>
        <v>983600178.08684158</v>
      </c>
      <c r="N14" s="5">
        <f>C14*Total_Projection_26_31!H2</f>
        <v>1013108183.4294468</v>
      </c>
      <c r="O14" s="5">
        <f>C14*Total_Projection_26_31!I2</f>
        <v>7.5873482148659842E-4</v>
      </c>
      <c r="P14" s="5">
        <f>C14*Total_Projection_26_31!D4</f>
        <v>991401662.04986119</v>
      </c>
      <c r="Q14" s="5">
        <f>C14*Total_Projection_26_31!E4</f>
        <v>1080627811.6343489</v>
      </c>
      <c r="R14" s="5">
        <f>C14*Total_Projection_26_31!F4</f>
        <v>1167078036.5650969</v>
      </c>
      <c r="S14" s="5">
        <f>C14*Total_Projection_26_31!G4</f>
        <v>1248773499.1246538</v>
      </c>
      <c r="T14" s="5">
        <f>C14*Total_Projection_26_31!H4</f>
        <v>1329943776.5677562</v>
      </c>
      <c r="U14" s="5">
        <f>C14*Total_Projection_26_31!I4</f>
        <v>1.6935908712331445E-3</v>
      </c>
    </row>
    <row r="15" spans="1:21">
      <c r="A15" s="3" t="str">
        <f>Reconciled_Country_Flows!A15</f>
        <v>Greece</v>
      </c>
      <c r="B15" s="3" t="str">
        <f>Reconciled_Country_Flows!B15</f>
        <v>GRC</v>
      </c>
      <c r="C15" s="25">
        <f>Reconciled_Country_Flows!M15</f>
        <v>1.3850415512465367E-2</v>
      </c>
      <c r="D15" s="5">
        <f>C15*Total_Projection_26_31!D3</f>
        <v>670423303.32409942</v>
      </c>
      <c r="E15" s="5">
        <f>C15*Total_Projection_26_31!E3</f>
        <v>714000818.04016578</v>
      </c>
      <c r="F15" s="5">
        <f>C15*Total_Projection_26_31!F3</f>
        <v>756840867.12257576</v>
      </c>
      <c r="G15" s="5">
        <f>C15*Total_Projection_26_31!G3</f>
        <v>798467114.81431746</v>
      </c>
      <c r="H15" s="5">
        <f>C15*Total_Projection_26_31!H3</f>
        <v>838390470.55503333</v>
      </c>
      <c r="I15" s="5">
        <f>C15*Total_Projection_26_31!I3</f>
        <v>8.9935878658072281E-4</v>
      </c>
      <c r="J15" s="5">
        <f>C15*Total_Projection_26_31!D2</f>
        <v>633694078.94736803</v>
      </c>
      <c r="K15" s="5">
        <f>C15*Total_Projection_26_31!E2</f>
        <v>659041842.10526276</v>
      </c>
      <c r="L15" s="5">
        <f>C15*Total_Projection_26_31!F2</f>
        <v>682108306.57894695</v>
      </c>
      <c r="M15" s="5">
        <f>C15*Total_Projection_26_31!G2</f>
        <v>702571555.77631545</v>
      </c>
      <c r="N15" s="5">
        <f>C15*Total_Projection_26_31!H2</f>
        <v>723648702.44960499</v>
      </c>
      <c r="O15" s="5">
        <f>C15*Total_Projection_26_31!I2</f>
        <v>5.4195344391899886E-4</v>
      </c>
      <c r="P15" s="5">
        <f>C15*Total_Projection_26_31!D4</f>
        <v>708144044.32132947</v>
      </c>
      <c r="Q15" s="5">
        <f>C15*Total_Projection_26_31!E4</f>
        <v>771877008.31024921</v>
      </c>
      <c r="R15" s="5">
        <f>C15*Total_Projection_26_31!F4</f>
        <v>833627168.97506928</v>
      </c>
      <c r="S15" s="5">
        <f>C15*Total_Projection_26_31!G4</f>
        <v>891981070.8033241</v>
      </c>
      <c r="T15" s="5">
        <f>C15*Total_Projection_26_31!H4</f>
        <v>949959840.40554023</v>
      </c>
      <c r="U15" s="5">
        <f>C15*Total_Projection_26_31!I4</f>
        <v>1.2097077651665319E-3</v>
      </c>
    </row>
    <row r="16" spans="1:21">
      <c r="A16" s="3" t="str">
        <f>Reconciled_Country_Flows!A16</f>
        <v>Spain</v>
      </c>
      <c r="B16" s="3" t="str">
        <f>Reconciled_Country_Flows!B16</f>
        <v>ESP</v>
      </c>
      <c r="C16" s="25">
        <f>Reconciled_Country_Flows!M16</f>
        <v>1.1080332409972292E-2</v>
      </c>
      <c r="D16" s="5">
        <f>C16*Total_Projection_26_31!D3</f>
        <v>536338642.65927947</v>
      </c>
      <c r="E16" s="5">
        <f>C16*Total_Projection_26_31!E3</f>
        <v>571200654.4321326</v>
      </c>
      <c r="F16" s="5">
        <f>C16*Total_Projection_26_31!F3</f>
        <v>605472693.69806051</v>
      </c>
      <c r="G16" s="5">
        <f>C16*Total_Projection_26_31!G3</f>
        <v>638773691.8514539</v>
      </c>
      <c r="H16" s="5">
        <f>C16*Total_Projection_26_31!H3</f>
        <v>670712376.44402659</v>
      </c>
      <c r="I16" s="5">
        <f>C16*Total_Projection_26_31!I3</f>
        <v>7.1948702926457817E-4</v>
      </c>
      <c r="J16" s="5">
        <f>C16*Total_Projection_26_31!D2</f>
        <v>506955263.15789443</v>
      </c>
      <c r="K16" s="5">
        <f>C16*Total_Projection_26_31!E2</f>
        <v>527233473.68421018</v>
      </c>
      <c r="L16" s="5">
        <f>C16*Total_Projection_26_31!F2</f>
        <v>545686645.26315761</v>
      </c>
      <c r="M16" s="5">
        <f>C16*Total_Projection_26_31!G2</f>
        <v>562057244.62105227</v>
      </c>
      <c r="N16" s="5">
        <f>C16*Total_Projection_26_31!H2</f>
        <v>578918961.9596839</v>
      </c>
      <c r="O16" s="5">
        <f>C16*Total_Projection_26_31!I2</f>
        <v>4.3356275513519907E-4</v>
      </c>
      <c r="P16" s="5">
        <f>C16*Total_Projection_26_31!D4</f>
        <v>566515235.45706356</v>
      </c>
      <c r="Q16" s="5">
        <f>C16*Total_Projection_26_31!E4</f>
        <v>617501606.64819932</v>
      </c>
      <c r="R16" s="5">
        <f>C16*Total_Projection_26_31!F4</f>
        <v>666901735.18005538</v>
      </c>
      <c r="S16" s="5">
        <f>C16*Total_Projection_26_31!G4</f>
        <v>713584856.64265931</v>
      </c>
      <c r="T16" s="5">
        <f>C16*Total_Projection_26_31!H4</f>
        <v>759967872.32443202</v>
      </c>
      <c r="U16" s="5">
        <f>C16*Total_Projection_26_31!I4</f>
        <v>9.6776621213322538E-4</v>
      </c>
    </row>
    <row r="17" spans="1:21">
      <c r="A17" s="3" t="str">
        <f>Reconciled_Country_Flows!A17</f>
        <v>Netherlands</v>
      </c>
      <c r="B17" s="3" t="str">
        <f>Reconciled_Country_Flows!B17</f>
        <v>NLD</v>
      </c>
      <c r="C17" s="25">
        <f>Reconciled_Country_Flows!M17</f>
        <v>9.6952908587257559E-3</v>
      </c>
      <c r="D17" s="5">
        <f>C17*Total_Projection_26_31!D3</f>
        <v>469296312.32686955</v>
      </c>
      <c r="E17" s="5">
        <f>C17*Total_Projection_26_31!E3</f>
        <v>499800572.62811607</v>
      </c>
      <c r="F17" s="5">
        <f>C17*Total_Projection_26_31!F3</f>
        <v>529788606.98580301</v>
      </c>
      <c r="G17" s="5">
        <f>C17*Total_Projection_26_31!G3</f>
        <v>558926980.37002218</v>
      </c>
      <c r="H17" s="5">
        <f>C17*Total_Projection_26_31!H3</f>
        <v>586873329.38852334</v>
      </c>
      <c r="I17" s="5">
        <f>C17*Total_Projection_26_31!I3</f>
        <v>6.2955115060650589E-4</v>
      </c>
      <c r="J17" s="5">
        <f>C17*Total_Projection_26_31!D2</f>
        <v>443585855.26315761</v>
      </c>
      <c r="K17" s="5">
        <f>C17*Total_Projection_26_31!E2</f>
        <v>461329289.47368395</v>
      </c>
      <c r="L17" s="5">
        <f>C17*Total_Projection_26_31!F2</f>
        <v>477475814.60526288</v>
      </c>
      <c r="M17" s="5">
        <f>C17*Total_Projection_26_31!G2</f>
        <v>491800089.04342079</v>
      </c>
      <c r="N17" s="5">
        <f>C17*Total_Projection_26_31!H2</f>
        <v>506554091.71472341</v>
      </c>
      <c r="O17" s="5">
        <f>C17*Total_Projection_26_31!I2</f>
        <v>3.7936741074329921E-4</v>
      </c>
      <c r="P17" s="5">
        <f>C17*Total_Projection_26_31!D4</f>
        <v>495700831.0249306</v>
      </c>
      <c r="Q17" s="5">
        <f>C17*Total_Projection_26_31!E4</f>
        <v>540313905.81717443</v>
      </c>
      <c r="R17" s="5">
        <f>C17*Total_Projection_26_31!F4</f>
        <v>583539018.28254843</v>
      </c>
      <c r="S17" s="5">
        <f>C17*Total_Projection_26_31!G4</f>
        <v>624386749.56232691</v>
      </c>
      <c r="T17" s="5">
        <f>C17*Total_Projection_26_31!H4</f>
        <v>664971888.28387809</v>
      </c>
      <c r="U17" s="5">
        <f>C17*Total_Projection_26_31!I4</f>
        <v>8.4679543561657223E-4</v>
      </c>
    </row>
    <row r="18" spans="1:21">
      <c r="A18" s="3" t="str">
        <f>Reconciled_Country_Flows!A18</f>
        <v>Belgium</v>
      </c>
      <c r="B18" s="3" t="str">
        <f>Reconciled_Country_Flows!B18</f>
        <v>BEL</v>
      </c>
      <c r="C18" s="25">
        <f>Reconciled_Country_Flows!M18</f>
        <v>8.3102493074792196E-3</v>
      </c>
      <c r="D18" s="5">
        <f>C18*Total_Projection_26_31!D3</f>
        <v>402253981.99445963</v>
      </c>
      <c r="E18" s="5">
        <f>C18*Total_Projection_26_31!E3</f>
        <v>428400490.82409948</v>
      </c>
      <c r="F18" s="5">
        <f>C18*Total_Projection_26_31!F3</f>
        <v>454104520.27354544</v>
      </c>
      <c r="G18" s="5">
        <f>C18*Total_Projection_26_31!G3</f>
        <v>479080268.88859046</v>
      </c>
      <c r="H18" s="5">
        <f>C18*Total_Projection_26_31!H3</f>
        <v>503034282.33301997</v>
      </c>
      <c r="I18" s="5">
        <f>C18*Total_Projection_26_31!I3</f>
        <v>5.3961527194843362E-4</v>
      </c>
      <c r="J18" s="5">
        <f>C18*Total_Projection_26_31!D2</f>
        <v>380216447.36842084</v>
      </c>
      <c r="K18" s="5">
        <f>C18*Total_Projection_26_31!E2</f>
        <v>395425105.26315767</v>
      </c>
      <c r="L18" s="5">
        <f>C18*Total_Projection_26_31!F2</f>
        <v>409264983.9473682</v>
      </c>
      <c r="M18" s="5">
        <f>C18*Total_Projection_26_31!G2</f>
        <v>421542933.46578926</v>
      </c>
      <c r="N18" s="5">
        <f>C18*Total_Projection_26_31!H2</f>
        <v>434189221.46976292</v>
      </c>
      <c r="O18" s="5">
        <f>C18*Total_Projection_26_31!I2</f>
        <v>3.2517206635139935E-4</v>
      </c>
      <c r="P18" s="5">
        <f>C18*Total_Projection_26_31!D4</f>
        <v>424886426.5927977</v>
      </c>
      <c r="Q18" s="5">
        <f>C18*Total_Projection_26_31!E4</f>
        <v>463126204.98614949</v>
      </c>
      <c r="R18" s="5">
        <f>C18*Total_Projection_26_31!F4</f>
        <v>500176301.38504153</v>
      </c>
      <c r="S18" s="5">
        <f>C18*Total_Projection_26_31!G4</f>
        <v>535188642.48199445</v>
      </c>
      <c r="T18" s="5">
        <f>C18*Total_Projection_26_31!H4</f>
        <v>569975904.24332404</v>
      </c>
      <c r="U18" s="5">
        <f>C18*Total_Projection_26_31!I4</f>
        <v>7.2582465909991909E-4</v>
      </c>
    </row>
    <row r="19" spans="1:21">
      <c r="A19" s="3" t="str">
        <f>Reconciled_Country_Flows!A19</f>
        <v>Switzerland</v>
      </c>
      <c r="B19" s="3" t="str">
        <f>Reconciled_Country_Flows!B19</f>
        <v>CHE</v>
      </c>
      <c r="C19" s="25">
        <f>Reconciled_Country_Flows!M19</f>
        <v>9.6952908587257559E-3</v>
      </c>
      <c r="D19" s="5">
        <f>C19*Total_Projection_26_31!D3</f>
        <v>469296312.32686955</v>
      </c>
      <c r="E19" s="5">
        <f>C19*Total_Projection_26_31!E3</f>
        <v>499800572.62811607</v>
      </c>
      <c r="F19" s="5">
        <f>C19*Total_Projection_26_31!F3</f>
        <v>529788606.98580301</v>
      </c>
      <c r="G19" s="5">
        <f>C19*Total_Projection_26_31!G3</f>
        <v>558926980.37002218</v>
      </c>
      <c r="H19" s="5">
        <f>C19*Total_Projection_26_31!H3</f>
        <v>586873329.38852334</v>
      </c>
      <c r="I19" s="5">
        <f>C19*Total_Projection_26_31!I3</f>
        <v>6.2955115060650589E-4</v>
      </c>
      <c r="J19" s="5">
        <f>C19*Total_Projection_26_31!D2</f>
        <v>443585855.26315761</v>
      </c>
      <c r="K19" s="5">
        <f>C19*Total_Projection_26_31!E2</f>
        <v>461329289.47368395</v>
      </c>
      <c r="L19" s="5">
        <f>C19*Total_Projection_26_31!F2</f>
        <v>477475814.60526288</v>
      </c>
      <c r="M19" s="5">
        <f>C19*Total_Projection_26_31!G2</f>
        <v>491800089.04342079</v>
      </c>
      <c r="N19" s="5">
        <f>C19*Total_Projection_26_31!H2</f>
        <v>506554091.71472341</v>
      </c>
      <c r="O19" s="5">
        <f>C19*Total_Projection_26_31!I2</f>
        <v>3.7936741074329921E-4</v>
      </c>
      <c r="P19" s="5">
        <f>C19*Total_Projection_26_31!D4</f>
        <v>495700831.0249306</v>
      </c>
      <c r="Q19" s="5">
        <f>C19*Total_Projection_26_31!E4</f>
        <v>540313905.81717443</v>
      </c>
      <c r="R19" s="5">
        <f>C19*Total_Projection_26_31!F4</f>
        <v>583539018.28254843</v>
      </c>
      <c r="S19" s="5">
        <f>C19*Total_Projection_26_31!G4</f>
        <v>624386749.56232691</v>
      </c>
      <c r="T19" s="5">
        <f>C19*Total_Projection_26_31!H4</f>
        <v>664971888.28387809</v>
      </c>
      <c r="U19" s="5">
        <f>C19*Total_Projection_26_31!I4</f>
        <v>8.4679543561657223E-4</v>
      </c>
    </row>
    <row r="20" spans="1:21">
      <c r="A20" s="3" t="str">
        <f>Reconciled_Country_Flows!A20</f>
        <v>Austria</v>
      </c>
      <c r="B20" s="3" t="str">
        <f>Reconciled_Country_Flows!B20</f>
        <v>AUT</v>
      </c>
      <c r="C20" s="25">
        <f>Reconciled_Country_Flows!M20</f>
        <v>6.9252077562326833E-3</v>
      </c>
      <c r="D20" s="5">
        <f>C20*Total_Projection_26_31!D3</f>
        <v>335211651.66204971</v>
      </c>
      <c r="E20" s="5">
        <f>C20*Total_Projection_26_31!E3</f>
        <v>357000409.02008289</v>
      </c>
      <c r="F20" s="5">
        <f>C20*Total_Projection_26_31!F3</f>
        <v>378420433.56128788</v>
      </c>
      <c r="G20" s="5">
        <f>C20*Total_Projection_26_31!G3</f>
        <v>399233557.40715873</v>
      </c>
      <c r="H20" s="5">
        <f>C20*Total_Projection_26_31!H3</f>
        <v>419195235.27751666</v>
      </c>
      <c r="I20" s="5">
        <f>C20*Total_Projection_26_31!I3</f>
        <v>4.4967939329036141E-4</v>
      </c>
      <c r="J20" s="5">
        <f>C20*Total_Projection_26_31!D2</f>
        <v>316847039.47368401</v>
      </c>
      <c r="K20" s="5">
        <f>C20*Total_Projection_26_31!E2</f>
        <v>329520921.05263138</v>
      </c>
      <c r="L20" s="5">
        <f>C20*Total_Projection_26_31!F2</f>
        <v>341054153.28947347</v>
      </c>
      <c r="M20" s="5">
        <f>C20*Total_Projection_26_31!G2</f>
        <v>351285777.88815773</v>
      </c>
      <c r="N20" s="5">
        <f>C20*Total_Projection_26_31!H2</f>
        <v>361824351.22480249</v>
      </c>
      <c r="O20" s="5">
        <f>C20*Total_Projection_26_31!I2</f>
        <v>2.7097672195949943E-4</v>
      </c>
      <c r="P20" s="5">
        <f>C20*Total_Projection_26_31!D4</f>
        <v>354072022.16066474</v>
      </c>
      <c r="Q20" s="5">
        <f>C20*Total_Projection_26_31!E4</f>
        <v>385938504.1551246</v>
      </c>
      <c r="R20" s="5">
        <f>C20*Total_Projection_26_31!F4</f>
        <v>416813584.48753464</v>
      </c>
      <c r="S20" s="5">
        <f>C20*Total_Projection_26_31!G4</f>
        <v>445990535.40166205</v>
      </c>
      <c r="T20" s="5">
        <f>C20*Total_Projection_26_31!H4</f>
        <v>474979920.20277011</v>
      </c>
      <c r="U20" s="5">
        <f>C20*Total_Projection_26_31!I4</f>
        <v>6.0485388258326594E-4</v>
      </c>
    </row>
    <row r="21" spans="1:21">
      <c r="A21" s="3" t="str">
        <f>Reconciled_Country_Flows!A21</f>
        <v>Sweden</v>
      </c>
      <c r="B21" s="3" t="str">
        <f>Reconciled_Country_Flows!B21</f>
        <v>SWE</v>
      </c>
      <c r="C21" s="25">
        <f>Reconciled_Country_Flows!M21</f>
        <v>5.5401662049861461E-3</v>
      </c>
      <c r="D21" s="5">
        <f>C21*Total_Projection_26_31!D3</f>
        <v>268169321.32963973</v>
      </c>
      <c r="E21" s="5">
        <f>C21*Total_Projection_26_31!E3</f>
        <v>285600327.2160663</v>
      </c>
      <c r="F21" s="5">
        <f>C21*Total_Projection_26_31!F3</f>
        <v>302736346.84903026</v>
      </c>
      <c r="G21" s="5">
        <f>C21*Total_Projection_26_31!G3</f>
        <v>319386845.92572695</v>
      </c>
      <c r="H21" s="5">
        <f>C21*Total_Projection_26_31!H3</f>
        <v>335356188.22201329</v>
      </c>
      <c r="I21" s="5">
        <f>C21*Total_Projection_26_31!I3</f>
        <v>3.5974351463228908E-4</v>
      </c>
      <c r="J21" s="5">
        <f>C21*Total_Projection_26_31!D2</f>
        <v>253477631.57894722</v>
      </c>
      <c r="K21" s="5">
        <f>C21*Total_Projection_26_31!E2</f>
        <v>263616736.84210509</v>
      </c>
      <c r="L21" s="5">
        <f>C21*Total_Projection_26_31!F2</f>
        <v>272843322.6315788</v>
      </c>
      <c r="M21" s="5">
        <f>C21*Total_Projection_26_31!G2</f>
        <v>281028622.31052613</v>
      </c>
      <c r="N21" s="5">
        <f>C21*Total_Projection_26_31!H2</f>
        <v>289459480.97984195</v>
      </c>
      <c r="O21" s="5">
        <f>C21*Total_Projection_26_31!I2</f>
        <v>2.1678137756759954E-4</v>
      </c>
      <c r="P21" s="5">
        <f>C21*Total_Projection_26_31!D4</f>
        <v>283257617.72853178</v>
      </c>
      <c r="Q21" s="5">
        <f>C21*Total_Projection_26_31!E4</f>
        <v>308750803.32409966</v>
      </c>
      <c r="R21" s="5">
        <f>C21*Total_Projection_26_31!F4</f>
        <v>333450867.59002769</v>
      </c>
      <c r="S21" s="5">
        <f>C21*Total_Projection_26_31!G4</f>
        <v>356792428.32132965</v>
      </c>
      <c r="T21" s="5">
        <f>C21*Total_Projection_26_31!H4</f>
        <v>379983936.16221601</v>
      </c>
      <c r="U21" s="5">
        <f>C21*Total_Projection_26_31!I4</f>
        <v>4.8388310606661269E-4</v>
      </c>
    </row>
    <row r="22" spans="1:21">
      <c r="A22" s="3" t="str">
        <f>Reconciled_Country_Flows!A22</f>
        <v>Norway</v>
      </c>
      <c r="B22" s="3" t="str">
        <f>Reconciled_Country_Flows!B22</f>
        <v>NOR</v>
      </c>
      <c r="C22" s="25">
        <f>Reconciled_Country_Flows!M22</f>
        <v>4.1551246537396098E-3</v>
      </c>
      <c r="D22" s="5">
        <f>C22*Total_Projection_26_31!D3</f>
        <v>201126990.99722981</v>
      </c>
      <c r="E22" s="5">
        <f>C22*Total_Projection_26_31!E3</f>
        <v>214200245.41204974</v>
      </c>
      <c r="F22" s="5">
        <f>C22*Total_Projection_26_31!F3</f>
        <v>227052260.13677272</v>
      </c>
      <c r="G22" s="5">
        <f>C22*Total_Projection_26_31!G3</f>
        <v>239540134.44429523</v>
      </c>
      <c r="H22" s="5">
        <f>C22*Total_Projection_26_31!H3</f>
        <v>251517141.16650999</v>
      </c>
      <c r="I22" s="5">
        <f>C22*Total_Projection_26_31!I3</f>
        <v>2.6980763597421681E-4</v>
      </c>
      <c r="J22" s="5">
        <f>C22*Total_Projection_26_31!D2</f>
        <v>190108223.68421042</v>
      </c>
      <c r="K22" s="5">
        <f>C22*Total_Projection_26_31!E2</f>
        <v>197712552.63157883</v>
      </c>
      <c r="L22" s="5">
        <f>C22*Total_Projection_26_31!F2</f>
        <v>204632491.9736841</v>
      </c>
      <c r="M22" s="5">
        <f>C22*Total_Projection_26_31!G2</f>
        <v>210771466.73289463</v>
      </c>
      <c r="N22" s="5">
        <f>C22*Total_Projection_26_31!H2</f>
        <v>217094610.73488146</v>
      </c>
      <c r="O22" s="5">
        <f>C22*Total_Projection_26_31!I2</f>
        <v>1.6258603317569967E-4</v>
      </c>
      <c r="P22" s="5">
        <f>C22*Total_Projection_26_31!D4</f>
        <v>212443213.29639885</v>
      </c>
      <c r="Q22" s="5">
        <f>C22*Total_Projection_26_31!E4</f>
        <v>231563102.49307474</v>
      </c>
      <c r="R22" s="5">
        <f>C22*Total_Projection_26_31!F4</f>
        <v>250088150.69252077</v>
      </c>
      <c r="S22" s="5">
        <f>C22*Total_Projection_26_31!G4</f>
        <v>267594321.24099723</v>
      </c>
      <c r="T22" s="5">
        <f>C22*Total_Projection_26_31!H4</f>
        <v>284987952.12166202</v>
      </c>
      <c r="U22" s="5">
        <f>C22*Total_Projection_26_31!I4</f>
        <v>3.6291232954995954E-4</v>
      </c>
    </row>
    <row r="23" spans="1:21">
      <c r="A23" s="3" t="str">
        <f>Reconciled_Country_Flows!A23</f>
        <v>Denmark</v>
      </c>
      <c r="B23" s="3" t="str">
        <f>Reconciled_Country_Flows!B23</f>
        <v>DNK</v>
      </c>
      <c r="C23" s="25">
        <f>Reconciled_Country_Flows!M23</f>
        <v>4.1551246537396098E-3</v>
      </c>
      <c r="D23" s="5">
        <f>C23*Total_Projection_26_31!D3</f>
        <v>201126990.99722981</v>
      </c>
      <c r="E23" s="5">
        <f>C23*Total_Projection_26_31!E3</f>
        <v>214200245.41204974</v>
      </c>
      <c r="F23" s="5">
        <f>C23*Total_Projection_26_31!F3</f>
        <v>227052260.13677272</v>
      </c>
      <c r="G23" s="5">
        <f>C23*Total_Projection_26_31!G3</f>
        <v>239540134.44429523</v>
      </c>
      <c r="H23" s="5">
        <f>C23*Total_Projection_26_31!H3</f>
        <v>251517141.16650999</v>
      </c>
      <c r="I23" s="5">
        <f>C23*Total_Projection_26_31!I3</f>
        <v>2.6980763597421681E-4</v>
      </c>
      <c r="J23" s="5">
        <f>C23*Total_Projection_26_31!D2</f>
        <v>190108223.68421042</v>
      </c>
      <c r="K23" s="5">
        <f>C23*Total_Projection_26_31!E2</f>
        <v>197712552.63157883</v>
      </c>
      <c r="L23" s="5">
        <f>C23*Total_Projection_26_31!F2</f>
        <v>204632491.9736841</v>
      </c>
      <c r="M23" s="5">
        <f>C23*Total_Projection_26_31!G2</f>
        <v>210771466.73289463</v>
      </c>
      <c r="N23" s="5">
        <f>C23*Total_Projection_26_31!H2</f>
        <v>217094610.73488146</v>
      </c>
      <c r="O23" s="5">
        <f>C23*Total_Projection_26_31!I2</f>
        <v>1.6258603317569967E-4</v>
      </c>
      <c r="P23" s="5">
        <f>C23*Total_Projection_26_31!D4</f>
        <v>212443213.29639885</v>
      </c>
      <c r="Q23" s="5">
        <f>C23*Total_Projection_26_31!E4</f>
        <v>231563102.49307474</v>
      </c>
      <c r="R23" s="5">
        <f>C23*Total_Projection_26_31!F4</f>
        <v>250088150.69252077</v>
      </c>
      <c r="S23" s="5">
        <f>C23*Total_Projection_26_31!G4</f>
        <v>267594321.24099723</v>
      </c>
      <c r="T23" s="5">
        <f>C23*Total_Projection_26_31!H4</f>
        <v>284987952.12166202</v>
      </c>
      <c r="U23" s="5">
        <f>C23*Total_Projection_26_31!I4</f>
        <v>3.6291232954995954E-4</v>
      </c>
    </row>
    <row r="24" spans="1:21">
      <c r="A24" s="3" t="str">
        <f>Reconciled_Country_Flows!A24</f>
        <v>Ireland</v>
      </c>
      <c r="B24" s="3" t="str">
        <f>Reconciled_Country_Flows!B24</f>
        <v>IRL</v>
      </c>
      <c r="C24" s="25">
        <f>Reconciled_Country_Flows!M24</f>
        <v>4.1551246537396098E-3</v>
      </c>
      <c r="D24" s="5">
        <f>C24*Total_Projection_26_31!D3</f>
        <v>201126990.99722981</v>
      </c>
      <c r="E24" s="5">
        <f>C24*Total_Projection_26_31!E3</f>
        <v>214200245.41204974</v>
      </c>
      <c r="F24" s="5">
        <f>C24*Total_Projection_26_31!F3</f>
        <v>227052260.13677272</v>
      </c>
      <c r="G24" s="5">
        <f>C24*Total_Projection_26_31!G3</f>
        <v>239540134.44429523</v>
      </c>
      <c r="H24" s="5">
        <f>C24*Total_Projection_26_31!H3</f>
        <v>251517141.16650999</v>
      </c>
      <c r="I24" s="5">
        <f>C24*Total_Projection_26_31!I3</f>
        <v>2.6980763597421681E-4</v>
      </c>
      <c r="J24" s="5">
        <f>C24*Total_Projection_26_31!D2</f>
        <v>190108223.68421042</v>
      </c>
      <c r="K24" s="5">
        <f>C24*Total_Projection_26_31!E2</f>
        <v>197712552.63157883</v>
      </c>
      <c r="L24" s="5">
        <f>C24*Total_Projection_26_31!F2</f>
        <v>204632491.9736841</v>
      </c>
      <c r="M24" s="5">
        <f>C24*Total_Projection_26_31!G2</f>
        <v>210771466.73289463</v>
      </c>
      <c r="N24" s="5">
        <f>C24*Total_Projection_26_31!H2</f>
        <v>217094610.73488146</v>
      </c>
      <c r="O24" s="5">
        <f>C24*Total_Projection_26_31!I2</f>
        <v>1.6258603317569967E-4</v>
      </c>
      <c r="P24" s="5">
        <f>C24*Total_Projection_26_31!D4</f>
        <v>212443213.29639885</v>
      </c>
      <c r="Q24" s="5">
        <f>C24*Total_Projection_26_31!E4</f>
        <v>231563102.49307474</v>
      </c>
      <c r="R24" s="5">
        <f>C24*Total_Projection_26_31!F4</f>
        <v>250088150.69252077</v>
      </c>
      <c r="S24" s="5">
        <f>C24*Total_Projection_26_31!G4</f>
        <v>267594321.24099723</v>
      </c>
      <c r="T24" s="5">
        <f>C24*Total_Projection_26_31!H4</f>
        <v>284987952.12166202</v>
      </c>
      <c r="U24" s="5">
        <f>C24*Total_Projection_26_31!I4</f>
        <v>3.6291232954995954E-4</v>
      </c>
    </row>
    <row r="25" spans="1:21">
      <c r="A25" s="3" t="str">
        <f>Reconciled_Country_Flows!A25</f>
        <v>Portugal</v>
      </c>
      <c r="B25" s="3" t="str">
        <f>Reconciled_Country_Flows!B25</f>
        <v>PRT</v>
      </c>
      <c r="C25" s="25">
        <f>Reconciled_Country_Flows!M25</f>
        <v>5.5401662049861461E-3</v>
      </c>
      <c r="D25" s="5">
        <f>C25*Total_Projection_26_31!D3</f>
        <v>268169321.32963973</v>
      </c>
      <c r="E25" s="5">
        <f>C25*Total_Projection_26_31!E3</f>
        <v>285600327.2160663</v>
      </c>
      <c r="F25" s="5">
        <f>C25*Total_Projection_26_31!F3</f>
        <v>302736346.84903026</v>
      </c>
      <c r="G25" s="5">
        <f>C25*Total_Projection_26_31!G3</f>
        <v>319386845.92572695</v>
      </c>
      <c r="H25" s="5">
        <f>C25*Total_Projection_26_31!H3</f>
        <v>335356188.22201329</v>
      </c>
      <c r="I25" s="5">
        <f>C25*Total_Projection_26_31!I3</f>
        <v>3.5974351463228908E-4</v>
      </c>
      <c r="J25" s="5">
        <f>C25*Total_Projection_26_31!D2</f>
        <v>253477631.57894722</v>
      </c>
      <c r="K25" s="5">
        <f>C25*Total_Projection_26_31!E2</f>
        <v>263616736.84210509</v>
      </c>
      <c r="L25" s="5">
        <f>C25*Total_Projection_26_31!F2</f>
        <v>272843322.6315788</v>
      </c>
      <c r="M25" s="5">
        <f>C25*Total_Projection_26_31!G2</f>
        <v>281028622.31052613</v>
      </c>
      <c r="N25" s="5">
        <f>C25*Total_Projection_26_31!H2</f>
        <v>289459480.97984195</v>
      </c>
      <c r="O25" s="5">
        <f>C25*Total_Projection_26_31!I2</f>
        <v>2.1678137756759954E-4</v>
      </c>
      <c r="P25" s="5">
        <f>C25*Total_Projection_26_31!D4</f>
        <v>283257617.72853178</v>
      </c>
      <c r="Q25" s="5">
        <f>C25*Total_Projection_26_31!E4</f>
        <v>308750803.32409966</v>
      </c>
      <c r="R25" s="5">
        <f>C25*Total_Projection_26_31!F4</f>
        <v>333450867.59002769</v>
      </c>
      <c r="S25" s="5">
        <f>C25*Total_Projection_26_31!G4</f>
        <v>356792428.32132965</v>
      </c>
      <c r="T25" s="5">
        <f>C25*Total_Projection_26_31!H4</f>
        <v>379983936.16221601</v>
      </c>
      <c r="U25" s="5">
        <f>C25*Total_Projection_26_31!I4</f>
        <v>4.8388310606661269E-4</v>
      </c>
    </row>
    <row r="26" spans="1:21">
      <c r="A26" s="3" t="str">
        <f>Reconciled_Country_Flows!A26</f>
        <v>Australia</v>
      </c>
      <c r="B26" s="3" t="str">
        <f>Reconciled_Country_Flows!B26</f>
        <v>AUS</v>
      </c>
      <c r="C26" s="25">
        <f>Reconciled_Country_Flows!M26</f>
        <v>6.9252077562326833E-3</v>
      </c>
      <c r="D26" s="5">
        <f>C26*Total_Projection_26_31!D3</f>
        <v>335211651.66204971</v>
      </c>
      <c r="E26" s="5">
        <f>C26*Total_Projection_26_31!E3</f>
        <v>357000409.02008289</v>
      </c>
      <c r="F26" s="5">
        <f>C26*Total_Projection_26_31!F3</f>
        <v>378420433.56128788</v>
      </c>
      <c r="G26" s="5">
        <f>C26*Total_Projection_26_31!G3</f>
        <v>399233557.40715873</v>
      </c>
      <c r="H26" s="5">
        <f>C26*Total_Projection_26_31!H3</f>
        <v>419195235.27751666</v>
      </c>
      <c r="I26" s="5">
        <f>C26*Total_Projection_26_31!I3</f>
        <v>4.4967939329036141E-4</v>
      </c>
      <c r="J26" s="5">
        <f>C26*Total_Projection_26_31!D2</f>
        <v>316847039.47368401</v>
      </c>
      <c r="K26" s="5">
        <f>C26*Total_Projection_26_31!E2</f>
        <v>329520921.05263138</v>
      </c>
      <c r="L26" s="5">
        <f>C26*Total_Projection_26_31!F2</f>
        <v>341054153.28947347</v>
      </c>
      <c r="M26" s="5">
        <f>C26*Total_Projection_26_31!G2</f>
        <v>351285777.88815773</v>
      </c>
      <c r="N26" s="5">
        <f>C26*Total_Projection_26_31!H2</f>
        <v>361824351.22480249</v>
      </c>
      <c r="O26" s="5">
        <f>C26*Total_Projection_26_31!I2</f>
        <v>2.7097672195949943E-4</v>
      </c>
      <c r="P26" s="5">
        <f>C26*Total_Projection_26_31!D4</f>
        <v>354072022.16066474</v>
      </c>
      <c r="Q26" s="5">
        <f>C26*Total_Projection_26_31!E4</f>
        <v>385938504.1551246</v>
      </c>
      <c r="R26" s="5">
        <f>C26*Total_Projection_26_31!F4</f>
        <v>416813584.48753464</v>
      </c>
      <c r="S26" s="5">
        <f>C26*Total_Projection_26_31!G4</f>
        <v>445990535.40166205</v>
      </c>
      <c r="T26" s="5">
        <f>C26*Total_Projection_26_31!H4</f>
        <v>474979920.20277011</v>
      </c>
      <c r="U26" s="5">
        <f>C26*Total_Projection_26_31!I4</f>
        <v>6.0485388258326594E-4</v>
      </c>
    </row>
    <row r="27" spans="1:21">
      <c r="A27" s="3" t="str">
        <f>Reconciled_Country_Flows!A27</f>
        <v>New Zealand</v>
      </c>
      <c r="B27" s="3" t="str">
        <f>Reconciled_Country_Flows!B27</f>
        <v>NZL</v>
      </c>
      <c r="C27" s="25">
        <f>Reconciled_Country_Flows!M27</f>
        <v>2.7700831024930731E-3</v>
      </c>
      <c r="D27" s="5">
        <f>C27*Total_Projection_26_31!D3</f>
        <v>134084660.66481987</v>
      </c>
      <c r="E27" s="5">
        <f>C27*Total_Projection_26_31!E3</f>
        <v>142800163.60803315</v>
      </c>
      <c r="F27" s="5">
        <f>C27*Total_Projection_26_31!F3</f>
        <v>151368173.42451513</v>
      </c>
      <c r="G27" s="5">
        <f>C27*Total_Projection_26_31!G3</f>
        <v>159693422.96286348</v>
      </c>
      <c r="H27" s="5">
        <f>C27*Total_Projection_26_31!H3</f>
        <v>167678094.11100665</v>
      </c>
      <c r="I27" s="5">
        <f>C27*Total_Projection_26_31!I3</f>
        <v>1.7987175731614454E-4</v>
      </c>
      <c r="J27" s="5">
        <f>C27*Total_Projection_26_31!D2</f>
        <v>126738815.78947361</v>
      </c>
      <c r="K27" s="5">
        <f>C27*Total_Projection_26_31!E2</f>
        <v>131808368.42105255</v>
      </c>
      <c r="L27" s="5">
        <f>C27*Total_Projection_26_31!F2</f>
        <v>136421661.3157894</v>
      </c>
      <c r="M27" s="5">
        <f>C27*Total_Projection_26_31!G2</f>
        <v>140514311.15526307</v>
      </c>
      <c r="N27" s="5">
        <f>C27*Total_Projection_26_31!H2</f>
        <v>144729740.48992097</v>
      </c>
      <c r="O27" s="5">
        <f>C27*Total_Projection_26_31!I2</f>
        <v>1.0839068878379977E-4</v>
      </c>
      <c r="P27" s="5">
        <f>C27*Total_Projection_26_31!D4</f>
        <v>141628808.86426589</v>
      </c>
      <c r="Q27" s="5">
        <f>C27*Total_Projection_26_31!E4</f>
        <v>154375401.66204983</v>
      </c>
      <c r="R27" s="5">
        <f>C27*Total_Projection_26_31!F4</f>
        <v>166725433.79501384</v>
      </c>
      <c r="S27" s="5">
        <f>C27*Total_Projection_26_31!G4</f>
        <v>178396214.16066483</v>
      </c>
      <c r="T27" s="5">
        <f>C27*Total_Projection_26_31!H4</f>
        <v>189991968.081108</v>
      </c>
      <c r="U27" s="5">
        <f>C27*Total_Projection_26_31!I4</f>
        <v>2.4194155303330634E-4</v>
      </c>
    </row>
    <row r="28" spans="1:21">
      <c r="A28" s="3" t="str">
        <f>Reconciled_Country_Flows!A28</f>
        <v>Japan</v>
      </c>
      <c r="B28" s="3" t="str">
        <f>Reconciled_Country_Flows!B28</f>
        <v>JPN</v>
      </c>
      <c r="C28" s="25">
        <f>Reconciled_Country_Flows!M28</f>
        <v>5.5401662049861461E-3</v>
      </c>
      <c r="D28" s="5">
        <f>C28*Total_Projection_26_31!D3</f>
        <v>268169321.32963973</v>
      </c>
      <c r="E28" s="5">
        <f>C28*Total_Projection_26_31!E3</f>
        <v>285600327.2160663</v>
      </c>
      <c r="F28" s="5">
        <f>C28*Total_Projection_26_31!F3</f>
        <v>302736346.84903026</v>
      </c>
      <c r="G28" s="5">
        <f>C28*Total_Projection_26_31!G3</f>
        <v>319386845.92572695</v>
      </c>
      <c r="H28" s="5">
        <f>C28*Total_Projection_26_31!H3</f>
        <v>335356188.22201329</v>
      </c>
      <c r="I28" s="5">
        <f>C28*Total_Projection_26_31!I3</f>
        <v>3.5974351463228908E-4</v>
      </c>
      <c r="J28" s="5">
        <f>C28*Total_Projection_26_31!D2</f>
        <v>253477631.57894722</v>
      </c>
      <c r="K28" s="5">
        <f>C28*Total_Projection_26_31!E2</f>
        <v>263616736.84210509</v>
      </c>
      <c r="L28" s="5">
        <f>C28*Total_Projection_26_31!F2</f>
        <v>272843322.6315788</v>
      </c>
      <c r="M28" s="5">
        <f>C28*Total_Projection_26_31!G2</f>
        <v>281028622.31052613</v>
      </c>
      <c r="N28" s="5">
        <f>C28*Total_Projection_26_31!H2</f>
        <v>289459480.97984195</v>
      </c>
      <c r="O28" s="5">
        <f>C28*Total_Projection_26_31!I2</f>
        <v>2.1678137756759954E-4</v>
      </c>
      <c r="P28" s="5">
        <f>C28*Total_Projection_26_31!D4</f>
        <v>283257617.72853178</v>
      </c>
      <c r="Q28" s="5">
        <f>C28*Total_Projection_26_31!E4</f>
        <v>308750803.32409966</v>
      </c>
      <c r="R28" s="5">
        <f>C28*Total_Projection_26_31!F4</f>
        <v>333450867.59002769</v>
      </c>
      <c r="S28" s="5">
        <f>C28*Total_Projection_26_31!G4</f>
        <v>356792428.32132965</v>
      </c>
      <c r="T28" s="5">
        <f>C28*Total_Projection_26_31!H4</f>
        <v>379983936.16221601</v>
      </c>
      <c r="U28" s="5">
        <f>C28*Total_Projection_26_31!I4</f>
        <v>4.8388310606661269E-4</v>
      </c>
    </row>
    <row r="29" spans="1:21">
      <c r="A29" s="3" t="str">
        <f>Reconciled_Country_Flows!A29</f>
        <v>South Korea</v>
      </c>
      <c r="B29" s="3" t="str">
        <f>Reconciled_Country_Flows!B29</f>
        <v>KOR</v>
      </c>
      <c r="C29" s="25">
        <f>Reconciled_Country_Flows!M29</f>
        <v>4.1551246537396098E-3</v>
      </c>
      <c r="D29" s="5">
        <f>C29*Total_Projection_26_31!D3</f>
        <v>201126990.99722981</v>
      </c>
      <c r="E29" s="5">
        <f>C29*Total_Projection_26_31!E3</f>
        <v>214200245.41204974</v>
      </c>
      <c r="F29" s="5">
        <f>C29*Total_Projection_26_31!F3</f>
        <v>227052260.13677272</v>
      </c>
      <c r="G29" s="5">
        <f>C29*Total_Projection_26_31!G3</f>
        <v>239540134.44429523</v>
      </c>
      <c r="H29" s="5">
        <f>C29*Total_Projection_26_31!H3</f>
        <v>251517141.16650999</v>
      </c>
      <c r="I29" s="5">
        <f>C29*Total_Projection_26_31!I3</f>
        <v>2.6980763597421681E-4</v>
      </c>
      <c r="J29" s="5">
        <f>C29*Total_Projection_26_31!D2</f>
        <v>190108223.68421042</v>
      </c>
      <c r="K29" s="5">
        <f>C29*Total_Projection_26_31!E2</f>
        <v>197712552.63157883</v>
      </c>
      <c r="L29" s="5">
        <f>C29*Total_Projection_26_31!F2</f>
        <v>204632491.9736841</v>
      </c>
      <c r="M29" s="5">
        <f>C29*Total_Projection_26_31!G2</f>
        <v>210771466.73289463</v>
      </c>
      <c r="N29" s="5">
        <f>C29*Total_Projection_26_31!H2</f>
        <v>217094610.73488146</v>
      </c>
      <c r="O29" s="5">
        <f>C29*Total_Projection_26_31!I2</f>
        <v>1.6258603317569967E-4</v>
      </c>
      <c r="P29" s="5">
        <f>C29*Total_Projection_26_31!D4</f>
        <v>212443213.29639885</v>
      </c>
      <c r="Q29" s="5">
        <f>C29*Total_Projection_26_31!E4</f>
        <v>231563102.49307474</v>
      </c>
      <c r="R29" s="5">
        <f>C29*Total_Projection_26_31!F4</f>
        <v>250088150.69252077</v>
      </c>
      <c r="S29" s="5">
        <f>C29*Total_Projection_26_31!G4</f>
        <v>267594321.24099723</v>
      </c>
      <c r="T29" s="5">
        <f>C29*Total_Projection_26_31!H4</f>
        <v>284987952.12166202</v>
      </c>
      <c r="U29" s="5">
        <f>C29*Total_Projection_26_31!I4</f>
        <v>3.6291232954995954E-4</v>
      </c>
    </row>
    <row r="30" spans="1:21">
      <c r="A30" s="3" t="str">
        <f>Reconciled_Country_Flows!A30</f>
        <v>Singapore</v>
      </c>
      <c r="B30" s="3" t="str">
        <f>Reconciled_Country_Flows!B30</f>
        <v>SGP</v>
      </c>
      <c r="C30" s="25">
        <f>Reconciled_Country_Flows!M30</f>
        <v>5.5401662049861461E-3</v>
      </c>
      <c r="D30" s="5">
        <f>C30*Total_Projection_26_31!D3</f>
        <v>268169321.32963973</v>
      </c>
      <c r="E30" s="5">
        <f>C30*Total_Projection_26_31!E3</f>
        <v>285600327.2160663</v>
      </c>
      <c r="F30" s="5">
        <f>C30*Total_Projection_26_31!F3</f>
        <v>302736346.84903026</v>
      </c>
      <c r="G30" s="5">
        <f>C30*Total_Projection_26_31!G3</f>
        <v>319386845.92572695</v>
      </c>
      <c r="H30" s="5">
        <f>C30*Total_Projection_26_31!H3</f>
        <v>335356188.22201329</v>
      </c>
      <c r="I30" s="5">
        <f>C30*Total_Projection_26_31!I3</f>
        <v>3.5974351463228908E-4</v>
      </c>
      <c r="J30" s="5">
        <f>C30*Total_Projection_26_31!D2</f>
        <v>253477631.57894722</v>
      </c>
      <c r="K30" s="5">
        <f>C30*Total_Projection_26_31!E2</f>
        <v>263616736.84210509</v>
      </c>
      <c r="L30" s="5">
        <f>C30*Total_Projection_26_31!F2</f>
        <v>272843322.6315788</v>
      </c>
      <c r="M30" s="5">
        <f>C30*Total_Projection_26_31!G2</f>
        <v>281028622.31052613</v>
      </c>
      <c r="N30" s="5">
        <f>C30*Total_Projection_26_31!H2</f>
        <v>289459480.97984195</v>
      </c>
      <c r="O30" s="5">
        <f>C30*Total_Projection_26_31!I2</f>
        <v>2.1678137756759954E-4</v>
      </c>
      <c r="P30" s="5">
        <f>C30*Total_Projection_26_31!D4</f>
        <v>283257617.72853178</v>
      </c>
      <c r="Q30" s="5">
        <f>C30*Total_Projection_26_31!E4</f>
        <v>308750803.32409966</v>
      </c>
      <c r="R30" s="5">
        <f>C30*Total_Projection_26_31!F4</f>
        <v>333450867.59002769</v>
      </c>
      <c r="S30" s="5">
        <f>C30*Total_Projection_26_31!G4</f>
        <v>356792428.32132965</v>
      </c>
      <c r="T30" s="5">
        <f>C30*Total_Projection_26_31!H4</f>
        <v>379983936.16221601</v>
      </c>
      <c r="U30" s="5">
        <f>C30*Total_Projection_26_31!I4</f>
        <v>4.8388310606661269E-4</v>
      </c>
    </row>
    <row r="31" spans="1:21">
      <c r="A31" s="3" t="str">
        <f>Reconciled_Country_Flows!A31</f>
        <v>Malaysia</v>
      </c>
      <c r="B31" s="3" t="str">
        <f>Reconciled_Country_Flows!B31</f>
        <v>MYS</v>
      </c>
      <c r="C31" s="25">
        <f>Reconciled_Country_Flows!M31</f>
        <v>5.5401662049861461E-3</v>
      </c>
      <c r="D31" s="5">
        <f>C31*Total_Projection_26_31!D3</f>
        <v>268169321.32963973</v>
      </c>
      <c r="E31" s="5">
        <f>C31*Total_Projection_26_31!E3</f>
        <v>285600327.2160663</v>
      </c>
      <c r="F31" s="5">
        <f>C31*Total_Projection_26_31!F3</f>
        <v>302736346.84903026</v>
      </c>
      <c r="G31" s="5">
        <f>C31*Total_Projection_26_31!G3</f>
        <v>319386845.92572695</v>
      </c>
      <c r="H31" s="5">
        <f>C31*Total_Projection_26_31!H3</f>
        <v>335356188.22201329</v>
      </c>
      <c r="I31" s="5">
        <f>C31*Total_Projection_26_31!I3</f>
        <v>3.5974351463228908E-4</v>
      </c>
      <c r="J31" s="5">
        <f>C31*Total_Projection_26_31!D2</f>
        <v>253477631.57894722</v>
      </c>
      <c r="K31" s="5">
        <f>C31*Total_Projection_26_31!E2</f>
        <v>263616736.84210509</v>
      </c>
      <c r="L31" s="5">
        <f>C31*Total_Projection_26_31!F2</f>
        <v>272843322.6315788</v>
      </c>
      <c r="M31" s="5">
        <f>C31*Total_Projection_26_31!G2</f>
        <v>281028622.31052613</v>
      </c>
      <c r="N31" s="5">
        <f>C31*Total_Projection_26_31!H2</f>
        <v>289459480.97984195</v>
      </c>
      <c r="O31" s="5">
        <f>C31*Total_Projection_26_31!I2</f>
        <v>2.1678137756759954E-4</v>
      </c>
      <c r="P31" s="5">
        <f>C31*Total_Projection_26_31!D4</f>
        <v>283257617.72853178</v>
      </c>
      <c r="Q31" s="5">
        <f>C31*Total_Projection_26_31!E4</f>
        <v>308750803.32409966</v>
      </c>
      <c r="R31" s="5">
        <f>C31*Total_Projection_26_31!F4</f>
        <v>333450867.59002769</v>
      </c>
      <c r="S31" s="5">
        <f>C31*Total_Projection_26_31!G4</f>
        <v>356792428.32132965</v>
      </c>
      <c r="T31" s="5">
        <f>C31*Total_Projection_26_31!H4</f>
        <v>379983936.16221601</v>
      </c>
      <c r="U31" s="5">
        <f>C31*Total_Projection_26_31!I4</f>
        <v>4.8388310606661269E-4</v>
      </c>
    </row>
    <row r="32" spans="1:21">
      <c r="A32" s="3" t="str">
        <f>Reconciled_Country_Flows!A32</f>
        <v>Thailand</v>
      </c>
      <c r="B32" s="3" t="str">
        <f>Reconciled_Country_Flows!B32</f>
        <v>THA</v>
      </c>
      <c r="C32" s="25">
        <f>Reconciled_Country_Flows!M32</f>
        <v>2.7700831024930731E-3</v>
      </c>
      <c r="D32" s="5">
        <f>C32*Total_Projection_26_31!D3</f>
        <v>134084660.66481987</v>
      </c>
      <c r="E32" s="5">
        <f>C32*Total_Projection_26_31!E3</f>
        <v>142800163.60803315</v>
      </c>
      <c r="F32" s="5">
        <f>C32*Total_Projection_26_31!F3</f>
        <v>151368173.42451513</v>
      </c>
      <c r="G32" s="5">
        <f>C32*Total_Projection_26_31!G3</f>
        <v>159693422.96286348</v>
      </c>
      <c r="H32" s="5">
        <f>C32*Total_Projection_26_31!H3</f>
        <v>167678094.11100665</v>
      </c>
      <c r="I32" s="5">
        <f>C32*Total_Projection_26_31!I3</f>
        <v>1.7987175731614454E-4</v>
      </c>
      <c r="J32" s="5">
        <f>C32*Total_Projection_26_31!D2</f>
        <v>126738815.78947361</v>
      </c>
      <c r="K32" s="5">
        <f>C32*Total_Projection_26_31!E2</f>
        <v>131808368.42105255</v>
      </c>
      <c r="L32" s="5">
        <f>C32*Total_Projection_26_31!F2</f>
        <v>136421661.3157894</v>
      </c>
      <c r="M32" s="5">
        <f>C32*Total_Projection_26_31!G2</f>
        <v>140514311.15526307</v>
      </c>
      <c r="N32" s="5">
        <f>C32*Total_Projection_26_31!H2</f>
        <v>144729740.48992097</v>
      </c>
      <c r="O32" s="5">
        <f>C32*Total_Projection_26_31!I2</f>
        <v>1.0839068878379977E-4</v>
      </c>
      <c r="P32" s="5">
        <f>C32*Total_Projection_26_31!D4</f>
        <v>141628808.86426589</v>
      </c>
      <c r="Q32" s="5">
        <f>C32*Total_Projection_26_31!E4</f>
        <v>154375401.66204983</v>
      </c>
      <c r="R32" s="5">
        <f>C32*Total_Projection_26_31!F4</f>
        <v>166725433.79501384</v>
      </c>
      <c r="S32" s="5">
        <f>C32*Total_Projection_26_31!G4</f>
        <v>178396214.16066483</v>
      </c>
      <c r="T32" s="5">
        <f>C32*Total_Projection_26_31!H4</f>
        <v>189991968.081108</v>
      </c>
      <c r="U32" s="5">
        <f>C32*Total_Projection_26_31!I4</f>
        <v>2.4194155303330634E-4</v>
      </c>
    </row>
    <row r="33" spans="1:21">
      <c r="A33" s="3" t="str">
        <f>Reconciled_Country_Flows!A33</f>
        <v>China</v>
      </c>
      <c r="B33" s="3" t="str">
        <f>Reconciled_Country_Flows!B33</f>
        <v>CHN</v>
      </c>
      <c r="C33" s="25">
        <f>Reconciled_Country_Flows!M33</f>
        <v>4.1551246537396098E-3</v>
      </c>
      <c r="D33" s="5">
        <f>C33*Total_Projection_26_31!D3</f>
        <v>201126990.99722981</v>
      </c>
      <c r="E33" s="5">
        <f>C33*Total_Projection_26_31!E3</f>
        <v>214200245.41204974</v>
      </c>
      <c r="F33" s="5">
        <f>C33*Total_Projection_26_31!F3</f>
        <v>227052260.13677272</v>
      </c>
      <c r="G33" s="5">
        <f>C33*Total_Projection_26_31!G3</f>
        <v>239540134.44429523</v>
      </c>
      <c r="H33" s="5">
        <f>C33*Total_Projection_26_31!H3</f>
        <v>251517141.16650999</v>
      </c>
      <c r="I33" s="5">
        <f>C33*Total_Projection_26_31!I3</f>
        <v>2.6980763597421681E-4</v>
      </c>
      <c r="J33" s="5">
        <f>C33*Total_Projection_26_31!D2</f>
        <v>190108223.68421042</v>
      </c>
      <c r="K33" s="5">
        <f>C33*Total_Projection_26_31!E2</f>
        <v>197712552.63157883</v>
      </c>
      <c r="L33" s="5">
        <f>C33*Total_Projection_26_31!F2</f>
        <v>204632491.9736841</v>
      </c>
      <c r="M33" s="5">
        <f>C33*Total_Projection_26_31!G2</f>
        <v>210771466.73289463</v>
      </c>
      <c r="N33" s="5">
        <f>C33*Total_Projection_26_31!H2</f>
        <v>217094610.73488146</v>
      </c>
      <c r="O33" s="5">
        <f>C33*Total_Projection_26_31!I2</f>
        <v>1.6258603317569967E-4</v>
      </c>
      <c r="P33" s="5">
        <f>C33*Total_Projection_26_31!D4</f>
        <v>212443213.29639885</v>
      </c>
      <c r="Q33" s="5">
        <f>C33*Total_Projection_26_31!E4</f>
        <v>231563102.49307474</v>
      </c>
      <c r="R33" s="5">
        <f>C33*Total_Projection_26_31!F4</f>
        <v>250088150.69252077</v>
      </c>
      <c r="S33" s="5">
        <f>C33*Total_Projection_26_31!G4</f>
        <v>267594321.24099723</v>
      </c>
      <c r="T33" s="5">
        <f>C33*Total_Projection_26_31!H4</f>
        <v>284987952.12166202</v>
      </c>
      <c r="U33" s="5">
        <f>C33*Total_Projection_26_31!I4</f>
        <v>3.6291232954995954E-4</v>
      </c>
    </row>
    <row r="34" spans="1:21">
      <c r="A34" s="3" t="str">
        <f>Reconciled_Country_Flows!A34</f>
        <v>India</v>
      </c>
      <c r="B34" s="3" t="str">
        <f>Reconciled_Country_Flows!B34</f>
        <v>IND</v>
      </c>
      <c r="C34" s="25">
        <f>Reconciled_Country_Flows!M34</f>
        <v>6.9252077562326833E-3</v>
      </c>
      <c r="D34" s="5">
        <f>C34*Total_Projection_26_31!D3</f>
        <v>335211651.66204971</v>
      </c>
      <c r="E34" s="5">
        <f>C34*Total_Projection_26_31!E3</f>
        <v>357000409.02008289</v>
      </c>
      <c r="F34" s="5">
        <f>C34*Total_Projection_26_31!F3</f>
        <v>378420433.56128788</v>
      </c>
      <c r="G34" s="5">
        <f>C34*Total_Projection_26_31!G3</f>
        <v>399233557.40715873</v>
      </c>
      <c r="H34" s="5">
        <f>C34*Total_Projection_26_31!H3</f>
        <v>419195235.27751666</v>
      </c>
      <c r="I34" s="5">
        <f>C34*Total_Projection_26_31!I3</f>
        <v>4.4967939329036141E-4</v>
      </c>
      <c r="J34" s="5">
        <f>C34*Total_Projection_26_31!D2</f>
        <v>316847039.47368401</v>
      </c>
      <c r="K34" s="5">
        <f>C34*Total_Projection_26_31!E2</f>
        <v>329520921.05263138</v>
      </c>
      <c r="L34" s="5">
        <f>C34*Total_Projection_26_31!F2</f>
        <v>341054153.28947347</v>
      </c>
      <c r="M34" s="5">
        <f>C34*Total_Projection_26_31!G2</f>
        <v>351285777.88815773</v>
      </c>
      <c r="N34" s="5">
        <f>C34*Total_Projection_26_31!H2</f>
        <v>361824351.22480249</v>
      </c>
      <c r="O34" s="5">
        <f>C34*Total_Projection_26_31!I2</f>
        <v>2.7097672195949943E-4</v>
      </c>
      <c r="P34" s="5">
        <f>C34*Total_Projection_26_31!D4</f>
        <v>354072022.16066474</v>
      </c>
      <c r="Q34" s="5">
        <f>C34*Total_Projection_26_31!E4</f>
        <v>385938504.1551246</v>
      </c>
      <c r="R34" s="5">
        <f>C34*Total_Projection_26_31!F4</f>
        <v>416813584.48753464</v>
      </c>
      <c r="S34" s="5">
        <f>C34*Total_Projection_26_31!G4</f>
        <v>445990535.40166205</v>
      </c>
      <c r="T34" s="5">
        <f>C34*Total_Projection_26_31!H4</f>
        <v>474979920.20277011</v>
      </c>
      <c r="U34" s="5">
        <f>C34*Total_Projection_26_31!I4</f>
        <v>6.0485388258326594E-4</v>
      </c>
    </row>
    <row r="35" spans="1:21">
      <c r="A35" s="3" t="str">
        <f>Reconciled_Country_Flows!A35</f>
        <v>Pakistan</v>
      </c>
      <c r="B35" s="3" t="str">
        <f>Reconciled_Country_Flows!B35</f>
        <v>PAK</v>
      </c>
      <c r="C35" s="25">
        <f>Reconciled_Country_Flows!M35</f>
        <v>4.1551246537396098E-3</v>
      </c>
      <c r="D35" s="5">
        <f>C35*Total_Projection_26_31!D3</f>
        <v>201126990.99722981</v>
      </c>
      <c r="E35" s="5">
        <f>C35*Total_Projection_26_31!E3</f>
        <v>214200245.41204974</v>
      </c>
      <c r="F35" s="5">
        <f>C35*Total_Projection_26_31!F3</f>
        <v>227052260.13677272</v>
      </c>
      <c r="G35" s="5">
        <f>C35*Total_Projection_26_31!G3</f>
        <v>239540134.44429523</v>
      </c>
      <c r="H35" s="5">
        <f>C35*Total_Projection_26_31!H3</f>
        <v>251517141.16650999</v>
      </c>
      <c r="I35" s="5">
        <f>C35*Total_Projection_26_31!I3</f>
        <v>2.6980763597421681E-4</v>
      </c>
      <c r="J35" s="5">
        <f>C35*Total_Projection_26_31!D2</f>
        <v>190108223.68421042</v>
      </c>
      <c r="K35" s="5">
        <f>C35*Total_Projection_26_31!E2</f>
        <v>197712552.63157883</v>
      </c>
      <c r="L35" s="5">
        <f>C35*Total_Projection_26_31!F2</f>
        <v>204632491.9736841</v>
      </c>
      <c r="M35" s="5">
        <f>C35*Total_Projection_26_31!G2</f>
        <v>210771466.73289463</v>
      </c>
      <c r="N35" s="5">
        <f>C35*Total_Projection_26_31!H2</f>
        <v>217094610.73488146</v>
      </c>
      <c r="O35" s="5">
        <f>C35*Total_Projection_26_31!I2</f>
        <v>1.6258603317569967E-4</v>
      </c>
      <c r="P35" s="5">
        <f>C35*Total_Projection_26_31!D4</f>
        <v>212443213.29639885</v>
      </c>
      <c r="Q35" s="5">
        <f>C35*Total_Projection_26_31!E4</f>
        <v>231563102.49307474</v>
      </c>
      <c r="R35" s="5">
        <f>C35*Total_Projection_26_31!F4</f>
        <v>250088150.69252077</v>
      </c>
      <c r="S35" s="5">
        <f>C35*Total_Projection_26_31!G4</f>
        <v>267594321.24099723</v>
      </c>
      <c r="T35" s="5">
        <f>C35*Total_Projection_26_31!H4</f>
        <v>284987952.12166202</v>
      </c>
      <c r="U35" s="5">
        <f>C35*Total_Projection_26_31!I4</f>
        <v>3.6291232954995954E-4</v>
      </c>
    </row>
    <row r="36" spans="1:21">
      <c r="A36" s="3" t="str">
        <f>Reconciled_Country_Flows!A36</f>
        <v>Bangladesh</v>
      </c>
      <c r="B36" s="3" t="str">
        <f>Reconciled_Country_Flows!B36</f>
        <v>BGD</v>
      </c>
      <c r="C36" s="25">
        <f>Reconciled_Country_Flows!M36</f>
        <v>2.7700831024930731E-3</v>
      </c>
      <c r="D36" s="5">
        <f>C36*Total_Projection_26_31!D3</f>
        <v>134084660.66481987</v>
      </c>
      <c r="E36" s="5">
        <f>C36*Total_Projection_26_31!E3</f>
        <v>142800163.60803315</v>
      </c>
      <c r="F36" s="5">
        <f>C36*Total_Projection_26_31!F3</f>
        <v>151368173.42451513</v>
      </c>
      <c r="G36" s="5">
        <f>C36*Total_Projection_26_31!G3</f>
        <v>159693422.96286348</v>
      </c>
      <c r="H36" s="5">
        <f>C36*Total_Projection_26_31!H3</f>
        <v>167678094.11100665</v>
      </c>
      <c r="I36" s="5">
        <f>C36*Total_Projection_26_31!I3</f>
        <v>1.7987175731614454E-4</v>
      </c>
      <c r="J36" s="5">
        <f>C36*Total_Projection_26_31!D2</f>
        <v>126738815.78947361</v>
      </c>
      <c r="K36" s="5">
        <f>C36*Total_Projection_26_31!E2</f>
        <v>131808368.42105255</v>
      </c>
      <c r="L36" s="5">
        <f>C36*Total_Projection_26_31!F2</f>
        <v>136421661.3157894</v>
      </c>
      <c r="M36" s="5">
        <f>C36*Total_Projection_26_31!G2</f>
        <v>140514311.15526307</v>
      </c>
      <c r="N36" s="5">
        <f>C36*Total_Projection_26_31!H2</f>
        <v>144729740.48992097</v>
      </c>
      <c r="O36" s="5">
        <f>C36*Total_Projection_26_31!I2</f>
        <v>1.0839068878379977E-4</v>
      </c>
      <c r="P36" s="5">
        <f>C36*Total_Projection_26_31!D4</f>
        <v>141628808.86426589</v>
      </c>
      <c r="Q36" s="5">
        <f>C36*Total_Projection_26_31!E4</f>
        <v>154375401.66204983</v>
      </c>
      <c r="R36" s="5">
        <f>C36*Total_Projection_26_31!F4</f>
        <v>166725433.79501384</v>
      </c>
      <c r="S36" s="5">
        <f>C36*Total_Projection_26_31!G4</f>
        <v>178396214.16066483</v>
      </c>
      <c r="T36" s="5">
        <f>C36*Total_Projection_26_31!H4</f>
        <v>189991968.081108</v>
      </c>
      <c r="U36" s="5">
        <f>C36*Total_Projection_26_31!I4</f>
        <v>2.4194155303330634E-4</v>
      </c>
    </row>
    <row r="37" spans="1:21">
      <c r="A37" s="3" t="str">
        <f>Reconciled_Country_Flows!A37</f>
        <v>Turkey</v>
      </c>
      <c r="B37" s="3" t="str">
        <f>Reconciled_Country_Flows!B37</f>
        <v>TUR</v>
      </c>
      <c r="C37" s="25">
        <f>Reconciled_Country_Flows!M37</f>
        <v>5.5401662049861461E-3</v>
      </c>
      <c r="D37" s="5">
        <f>C37*Total_Projection_26_31!D3</f>
        <v>268169321.32963973</v>
      </c>
      <c r="E37" s="5">
        <f>C37*Total_Projection_26_31!E3</f>
        <v>285600327.2160663</v>
      </c>
      <c r="F37" s="5">
        <f>C37*Total_Projection_26_31!F3</f>
        <v>302736346.84903026</v>
      </c>
      <c r="G37" s="5">
        <f>C37*Total_Projection_26_31!G3</f>
        <v>319386845.92572695</v>
      </c>
      <c r="H37" s="5">
        <f>C37*Total_Projection_26_31!H3</f>
        <v>335356188.22201329</v>
      </c>
      <c r="I37" s="5">
        <f>C37*Total_Projection_26_31!I3</f>
        <v>3.5974351463228908E-4</v>
      </c>
      <c r="J37" s="5">
        <f>C37*Total_Projection_26_31!D2</f>
        <v>253477631.57894722</v>
      </c>
      <c r="K37" s="5">
        <f>C37*Total_Projection_26_31!E2</f>
        <v>263616736.84210509</v>
      </c>
      <c r="L37" s="5">
        <f>C37*Total_Projection_26_31!F2</f>
        <v>272843322.6315788</v>
      </c>
      <c r="M37" s="5">
        <f>C37*Total_Projection_26_31!G2</f>
        <v>281028622.31052613</v>
      </c>
      <c r="N37" s="5">
        <f>C37*Total_Projection_26_31!H2</f>
        <v>289459480.97984195</v>
      </c>
      <c r="O37" s="5">
        <f>C37*Total_Projection_26_31!I2</f>
        <v>2.1678137756759954E-4</v>
      </c>
      <c r="P37" s="5">
        <f>C37*Total_Projection_26_31!D4</f>
        <v>283257617.72853178</v>
      </c>
      <c r="Q37" s="5">
        <f>C37*Total_Projection_26_31!E4</f>
        <v>308750803.32409966</v>
      </c>
      <c r="R37" s="5">
        <f>C37*Total_Projection_26_31!F4</f>
        <v>333450867.59002769</v>
      </c>
      <c r="S37" s="5">
        <f>C37*Total_Projection_26_31!G4</f>
        <v>356792428.32132965</v>
      </c>
      <c r="T37" s="5">
        <f>C37*Total_Projection_26_31!H4</f>
        <v>379983936.16221601</v>
      </c>
      <c r="U37" s="5">
        <f>C37*Total_Projection_26_31!I4</f>
        <v>4.8388310606661269E-4</v>
      </c>
    </row>
    <row r="38" spans="1:21">
      <c r="A38" s="3" t="str">
        <f>Reconciled_Country_Flows!A38</f>
        <v>Libya</v>
      </c>
      <c r="B38" s="3" t="str">
        <f>Reconciled_Country_Flows!B38</f>
        <v>LBY</v>
      </c>
      <c r="C38" s="25">
        <f>Reconciled_Country_Flows!M38</f>
        <v>4.1551246537396098E-3</v>
      </c>
      <c r="D38" s="5">
        <f>C38*Total_Projection_26_31!D3</f>
        <v>201126990.99722981</v>
      </c>
      <c r="E38" s="5">
        <f>C38*Total_Projection_26_31!E3</f>
        <v>214200245.41204974</v>
      </c>
      <c r="F38" s="5">
        <f>C38*Total_Projection_26_31!F3</f>
        <v>227052260.13677272</v>
      </c>
      <c r="G38" s="5">
        <f>C38*Total_Projection_26_31!G3</f>
        <v>239540134.44429523</v>
      </c>
      <c r="H38" s="5">
        <f>C38*Total_Projection_26_31!H3</f>
        <v>251517141.16650999</v>
      </c>
      <c r="I38" s="5">
        <f>C38*Total_Projection_26_31!I3</f>
        <v>2.6980763597421681E-4</v>
      </c>
      <c r="J38" s="5">
        <f>C38*Total_Projection_26_31!D2</f>
        <v>190108223.68421042</v>
      </c>
      <c r="K38" s="5">
        <f>C38*Total_Projection_26_31!E2</f>
        <v>197712552.63157883</v>
      </c>
      <c r="L38" s="5">
        <f>C38*Total_Projection_26_31!F2</f>
        <v>204632491.9736841</v>
      </c>
      <c r="M38" s="5">
        <f>C38*Total_Projection_26_31!G2</f>
        <v>210771466.73289463</v>
      </c>
      <c r="N38" s="5">
        <f>C38*Total_Projection_26_31!H2</f>
        <v>217094610.73488146</v>
      </c>
      <c r="O38" s="5">
        <f>C38*Total_Projection_26_31!I2</f>
        <v>1.6258603317569967E-4</v>
      </c>
      <c r="P38" s="5">
        <f>C38*Total_Projection_26_31!D4</f>
        <v>212443213.29639885</v>
      </c>
      <c r="Q38" s="5">
        <f>C38*Total_Projection_26_31!E4</f>
        <v>231563102.49307474</v>
      </c>
      <c r="R38" s="5">
        <f>C38*Total_Projection_26_31!F4</f>
        <v>250088150.69252077</v>
      </c>
      <c r="S38" s="5">
        <f>C38*Total_Projection_26_31!G4</f>
        <v>267594321.24099723</v>
      </c>
      <c r="T38" s="5">
        <f>C38*Total_Projection_26_31!H4</f>
        <v>284987952.12166202</v>
      </c>
      <c r="U38" s="5">
        <f>C38*Total_Projection_26_31!I4</f>
        <v>3.6291232954995954E-4</v>
      </c>
    </row>
    <row r="39" spans="1:21">
      <c r="A39" s="3" t="str">
        <f>Reconciled_Country_Flows!A39</f>
        <v>Algeria</v>
      </c>
      <c r="B39" s="3" t="str">
        <f>Reconciled_Country_Flows!B39</f>
        <v>DZA</v>
      </c>
      <c r="C39" s="25">
        <f>Reconciled_Country_Flows!M39</f>
        <v>2.7700831024930731E-3</v>
      </c>
      <c r="D39" s="5">
        <f>C39*Total_Projection_26_31!D3</f>
        <v>134084660.66481987</v>
      </c>
      <c r="E39" s="5">
        <f>C39*Total_Projection_26_31!E3</f>
        <v>142800163.60803315</v>
      </c>
      <c r="F39" s="5">
        <f>C39*Total_Projection_26_31!F3</f>
        <v>151368173.42451513</v>
      </c>
      <c r="G39" s="5">
        <f>C39*Total_Projection_26_31!G3</f>
        <v>159693422.96286348</v>
      </c>
      <c r="H39" s="5">
        <f>C39*Total_Projection_26_31!H3</f>
        <v>167678094.11100665</v>
      </c>
      <c r="I39" s="5">
        <f>C39*Total_Projection_26_31!I3</f>
        <v>1.7987175731614454E-4</v>
      </c>
      <c r="J39" s="5">
        <f>C39*Total_Projection_26_31!D2</f>
        <v>126738815.78947361</v>
      </c>
      <c r="K39" s="5">
        <f>C39*Total_Projection_26_31!E2</f>
        <v>131808368.42105255</v>
      </c>
      <c r="L39" s="5">
        <f>C39*Total_Projection_26_31!F2</f>
        <v>136421661.3157894</v>
      </c>
      <c r="M39" s="5">
        <f>C39*Total_Projection_26_31!G2</f>
        <v>140514311.15526307</v>
      </c>
      <c r="N39" s="5">
        <f>C39*Total_Projection_26_31!H2</f>
        <v>144729740.48992097</v>
      </c>
      <c r="O39" s="5">
        <f>C39*Total_Projection_26_31!I2</f>
        <v>1.0839068878379977E-4</v>
      </c>
      <c r="P39" s="5">
        <f>C39*Total_Projection_26_31!D4</f>
        <v>141628808.86426589</v>
      </c>
      <c r="Q39" s="5">
        <f>C39*Total_Projection_26_31!E4</f>
        <v>154375401.66204983</v>
      </c>
      <c r="R39" s="5">
        <f>C39*Total_Projection_26_31!F4</f>
        <v>166725433.79501384</v>
      </c>
      <c r="S39" s="5">
        <f>C39*Total_Projection_26_31!G4</f>
        <v>178396214.16066483</v>
      </c>
      <c r="T39" s="5">
        <f>C39*Total_Projection_26_31!H4</f>
        <v>189991968.081108</v>
      </c>
      <c r="U39" s="5">
        <f>C39*Total_Projection_26_31!I4</f>
        <v>2.4194155303330634E-4</v>
      </c>
    </row>
    <row r="40" spans="1:21">
      <c r="A40" s="3" t="str">
        <f>Reconciled_Country_Flows!A40</f>
        <v>Morocco</v>
      </c>
      <c r="B40" s="3" t="str">
        <f>Reconciled_Country_Flows!B40</f>
        <v>MAR</v>
      </c>
      <c r="C40" s="25">
        <f>Reconciled_Country_Flows!M40</f>
        <v>2.7700831024930731E-3</v>
      </c>
      <c r="D40" s="5">
        <f>C40*Total_Projection_26_31!D3</f>
        <v>134084660.66481987</v>
      </c>
      <c r="E40" s="5">
        <f>C40*Total_Projection_26_31!E3</f>
        <v>142800163.60803315</v>
      </c>
      <c r="F40" s="5">
        <f>C40*Total_Projection_26_31!F3</f>
        <v>151368173.42451513</v>
      </c>
      <c r="G40" s="5">
        <f>C40*Total_Projection_26_31!G3</f>
        <v>159693422.96286348</v>
      </c>
      <c r="H40" s="5">
        <f>C40*Total_Projection_26_31!H3</f>
        <v>167678094.11100665</v>
      </c>
      <c r="I40" s="5">
        <f>C40*Total_Projection_26_31!I3</f>
        <v>1.7987175731614454E-4</v>
      </c>
      <c r="J40" s="5">
        <f>C40*Total_Projection_26_31!D2</f>
        <v>126738815.78947361</v>
      </c>
      <c r="K40" s="5">
        <f>C40*Total_Projection_26_31!E2</f>
        <v>131808368.42105255</v>
      </c>
      <c r="L40" s="5">
        <f>C40*Total_Projection_26_31!F2</f>
        <v>136421661.3157894</v>
      </c>
      <c r="M40" s="5">
        <f>C40*Total_Projection_26_31!G2</f>
        <v>140514311.15526307</v>
      </c>
      <c r="N40" s="5">
        <f>C40*Total_Projection_26_31!H2</f>
        <v>144729740.48992097</v>
      </c>
      <c r="O40" s="5">
        <f>C40*Total_Projection_26_31!I2</f>
        <v>1.0839068878379977E-4</v>
      </c>
      <c r="P40" s="5">
        <f>C40*Total_Projection_26_31!D4</f>
        <v>141628808.86426589</v>
      </c>
      <c r="Q40" s="5">
        <f>C40*Total_Projection_26_31!E4</f>
        <v>154375401.66204983</v>
      </c>
      <c r="R40" s="5">
        <f>C40*Total_Projection_26_31!F4</f>
        <v>166725433.79501384</v>
      </c>
      <c r="S40" s="5">
        <f>C40*Total_Projection_26_31!G4</f>
        <v>178396214.16066483</v>
      </c>
      <c r="T40" s="5">
        <f>C40*Total_Projection_26_31!H4</f>
        <v>189991968.081108</v>
      </c>
      <c r="U40" s="5">
        <f>C40*Total_Projection_26_31!I4</f>
        <v>2.4194155303330634E-4</v>
      </c>
    </row>
    <row r="41" spans="1:21">
      <c r="A41" s="3" t="str">
        <f>Reconciled_Country_Flows!A41</f>
        <v>Tunisia</v>
      </c>
      <c r="B41" s="3" t="str">
        <f>Reconciled_Country_Flows!B41</f>
        <v>TUN</v>
      </c>
      <c r="C41" s="25">
        <f>Reconciled_Country_Flows!M41</f>
        <v>2.7700831024930731E-3</v>
      </c>
      <c r="D41" s="5">
        <f>C41*Total_Projection_26_31!D3</f>
        <v>134084660.66481987</v>
      </c>
      <c r="E41" s="5">
        <f>C41*Total_Projection_26_31!E3</f>
        <v>142800163.60803315</v>
      </c>
      <c r="F41" s="5">
        <f>C41*Total_Projection_26_31!F3</f>
        <v>151368173.42451513</v>
      </c>
      <c r="G41" s="5">
        <f>C41*Total_Projection_26_31!G3</f>
        <v>159693422.96286348</v>
      </c>
      <c r="H41" s="5">
        <f>C41*Total_Projection_26_31!H3</f>
        <v>167678094.11100665</v>
      </c>
      <c r="I41" s="5">
        <f>C41*Total_Projection_26_31!I3</f>
        <v>1.7987175731614454E-4</v>
      </c>
      <c r="J41" s="5">
        <f>C41*Total_Projection_26_31!D2</f>
        <v>126738815.78947361</v>
      </c>
      <c r="K41" s="5">
        <f>C41*Total_Projection_26_31!E2</f>
        <v>131808368.42105255</v>
      </c>
      <c r="L41" s="5">
        <f>C41*Total_Projection_26_31!F2</f>
        <v>136421661.3157894</v>
      </c>
      <c r="M41" s="5">
        <f>C41*Total_Projection_26_31!G2</f>
        <v>140514311.15526307</v>
      </c>
      <c r="N41" s="5">
        <f>C41*Total_Projection_26_31!H2</f>
        <v>144729740.48992097</v>
      </c>
      <c r="O41" s="5">
        <f>C41*Total_Projection_26_31!I2</f>
        <v>1.0839068878379977E-4</v>
      </c>
      <c r="P41" s="5">
        <f>C41*Total_Projection_26_31!D4</f>
        <v>141628808.86426589</v>
      </c>
      <c r="Q41" s="5">
        <f>C41*Total_Projection_26_31!E4</f>
        <v>154375401.66204983</v>
      </c>
      <c r="R41" s="5">
        <f>C41*Total_Projection_26_31!F4</f>
        <v>166725433.79501384</v>
      </c>
      <c r="S41" s="5">
        <f>C41*Total_Projection_26_31!G4</f>
        <v>178396214.16066483</v>
      </c>
      <c r="T41" s="5">
        <f>C41*Total_Projection_26_31!H4</f>
        <v>189991968.081108</v>
      </c>
      <c r="U41" s="5">
        <f>C41*Total_Projection_26_31!I4</f>
        <v>2.4194155303330634E-4</v>
      </c>
    </row>
    <row r="42" spans="1:21">
      <c r="A42" s="3" t="str">
        <f>Reconciled_Country_Flows!A42</f>
        <v>Iraq</v>
      </c>
      <c r="B42" s="3" t="str">
        <f>Reconciled_Country_Flows!B42</f>
        <v>IRQ</v>
      </c>
      <c r="C42" s="25">
        <f>Reconciled_Country_Flows!M42</f>
        <v>2.7700831024930731E-3</v>
      </c>
      <c r="D42" s="5">
        <f>C42*Total_Projection_26_31!D3</f>
        <v>134084660.66481987</v>
      </c>
      <c r="E42" s="5">
        <f>C42*Total_Projection_26_31!E3</f>
        <v>142800163.60803315</v>
      </c>
      <c r="F42" s="5">
        <f>C42*Total_Projection_26_31!F3</f>
        <v>151368173.42451513</v>
      </c>
      <c r="G42" s="5">
        <f>C42*Total_Projection_26_31!G3</f>
        <v>159693422.96286348</v>
      </c>
      <c r="H42" s="5">
        <f>C42*Total_Projection_26_31!H3</f>
        <v>167678094.11100665</v>
      </c>
      <c r="I42" s="5">
        <f>C42*Total_Projection_26_31!I3</f>
        <v>1.7987175731614454E-4</v>
      </c>
      <c r="J42" s="5">
        <f>C42*Total_Projection_26_31!D2</f>
        <v>126738815.78947361</v>
      </c>
      <c r="K42" s="5">
        <f>C42*Total_Projection_26_31!E2</f>
        <v>131808368.42105255</v>
      </c>
      <c r="L42" s="5">
        <f>C42*Total_Projection_26_31!F2</f>
        <v>136421661.3157894</v>
      </c>
      <c r="M42" s="5">
        <f>C42*Total_Projection_26_31!G2</f>
        <v>140514311.15526307</v>
      </c>
      <c r="N42" s="5">
        <f>C42*Total_Projection_26_31!H2</f>
        <v>144729740.48992097</v>
      </c>
      <c r="O42" s="5">
        <f>C42*Total_Projection_26_31!I2</f>
        <v>1.0839068878379977E-4</v>
      </c>
      <c r="P42" s="5">
        <f>C42*Total_Projection_26_31!D4</f>
        <v>141628808.86426589</v>
      </c>
      <c r="Q42" s="5">
        <f>C42*Total_Projection_26_31!E4</f>
        <v>154375401.66204983</v>
      </c>
      <c r="R42" s="5">
        <f>C42*Total_Projection_26_31!F4</f>
        <v>166725433.79501384</v>
      </c>
      <c r="S42" s="5">
        <f>C42*Total_Projection_26_31!G4</f>
        <v>178396214.16066483</v>
      </c>
      <c r="T42" s="5">
        <f>C42*Total_Projection_26_31!H4</f>
        <v>189991968.081108</v>
      </c>
      <c r="U42" s="5">
        <f>C42*Total_Projection_26_31!I4</f>
        <v>2.4194155303330634E-4</v>
      </c>
    </row>
    <row r="43" spans="1:21">
      <c r="A43" s="3" t="str">
        <f>Reconciled_Country_Flows!A43</f>
        <v>Lebanon</v>
      </c>
      <c r="B43" s="3" t="str">
        <f>Reconciled_Country_Flows!B43</f>
        <v>LBN</v>
      </c>
      <c r="C43" s="25">
        <f>Reconciled_Country_Flows!M43</f>
        <v>2.7700831024930731E-3</v>
      </c>
      <c r="D43" s="5">
        <f>C43*Total_Projection_26_31!D3</f>
        <v>134084660.66481987</v>
      </c>
      <c r="E43" s="5">
        <f>C43*Total_Projection_26_31!E3</f>
        <v>142800163.60803315</v>
      </c>
      <c r="F43" s="5">
        <f>C43*Total_Projection_26_31!F3</f>
        <v>151368173.42451513</v>
      </c>
      <c r="G43" s="5">
        <f>C43*Total_Projection_26_31!G3</f>
        <v>159693422.96286348</v>
      </c>
      <c r="H43" s="5">
        <f>C43*Total_Projection_26_31!H3</f>
        <v>167678094.11100665</v>
      </c>
      <c r="I43" s="5">
        <f>C43*Total_Projection_26_31!I3</f>
        <v>1.7987175731614454E-4</v>
      </c>
      <c r="J43" s="5">
        <f>C43*Total_Projection_26_31!D2</f>
        <v>126738815.78947361</v>
      </c>
      <c r="K43" s="5">
        <f>C43*Total_Projection_26_31!E2</f>
        <v>131808368.42105255</v>
      </c>
      <c r="L43" s="5">
        <f>C43*Total_Projection_26_31!F2</f>
        <v>136421661.3157894</v>
      </c>
      <c r="M43" s="5">
        <f>C43*Total_Projection_26_31!G2</f>
        <v>140514311.15526307</v>
      </c>
      <c r="N43" s="5">
        <f>C43*Total_Projection_26_31!H2</f>
        <v>144729740.48992097</v>
      </c>
      <c r="O43" s="5">
        <f>C43*Total_Projection_26_31!I2</f>
        <v>1.0839068878379977E-4</v>
      </c>
      <c r="P43" s="5">
        <f>C43*Total_Projection_26_31!D4</f>
        <v>141628808.86426589</v>
      </c>
      <c r="Q43" s="5">
        <f>C43*Total_Projection_26_31!E4</f>
        <v>154375401.66204983</v>
      </c>
      <c r="R43" s="5">
        <f>C43*Total_Projection_26_31!F4</f>
        <v>166725433.79501384</v>
      </c>
      <c r="S43" s="5">
        <f>C43*Total_Projection_26_31!G4</f>
        <v>178396214.16066483</v>
      </c>
      <c r="T43" s="5">
        <f>C43*Total_Projection_26_31!H4</f>
        <v>189991968.081108</v>
      </c>
      <c r="U43" s="5">
        <f>C43*Total_Projection_26_31!I4</f>
        <v>2.4194155303330634E-4</v>
      </c>
    </row>
    <row r="44" spans="1:21">
      <c r="A44" s="3" t="str">
        <f>Reconciled_Country_Flows!A44</f>
        <v>South Africa</v>
      </c>
      <c r="B44" s="3" t="str">
        <f>Reconciled_Country_Flows!B44</f>
        <v>ZAF</v>
      </c>
      <c r="C44" s="25">
        <f>Reconciled_Country_Flows!M44</f>
        <v>4.1551246537396098E-3</v>
      </c>
      <c r="D44" s="5">
        <f>C44*Total_Projection_26_31!D3</f>
        <v>201126990.99722981</v>
      </c>
      <c r="E44" s="5">
        <f>C44*Total_Projection_26_31!E3</f>
        <v>214200245.41204974</v>
      </c>
      <c r="F44" s="5">
        <f>C44*Total_Projection_26_31!F3</f>
        <v>227052260.13677272</v>
      </c>
      <c r="G44" s="5">
        <f>C44*Total_Projection_26_31!G3</f>
        <v>239540134.44429523</v>
      </c>
      <c r="H44" s="5">
        <f>C44*Total_Projection_26_31!H3</f>
        <v>251517141.16650999</v>
      </c>
      <c r="I44" s="5">
        <f>C44*Total_Projection_26_31!I3</f>
        <v>2.6980763597421681E-4</v>
      </c>
      <c r="J44" s="5">
        <f>C44*Total_Projection_26_31!D2</f>
        <v>190108223.68421042</v>
      </c>
      <c r="K44" s="5">
        <f>C44*Total_Projection_26_31!E2</f>
        <v>197712552.63157883</v>
      </c>
      <c r="L44" s="5">
        <f>C44*Total_Projection_26_31!F2</f>
        <v>204632491.9736841</v>
      </c>
      <c r="M44" s="5">
        <f>C44*Total_Projection_26_31!G2</f>
        <v>210771466.73289463</v>
      </c>
      <c r="N44" s="5">
        <f>C44*Total_Projection_26_31!H2</f>
        <v>217094610.73488146</v>
      </c>
      <c r="O44" s="5">
        <f>C44*Total_Projection_26_31!I2</f>
        <v>1.6258603317569967E-4</v>
      </c>
      <c r="P44" s="5">
        <f>C44*Total_Projection_26_31!D4</f>
        <v>212443213.29639885</v>
      </c>
      <c r="Q44" s="5">
        <f>C44*Total_Projection_26_31!E4</f>
        <v>231563102.49307474</v>
      </c>
      <c r="R44" s="5">
        <f>C44*Total_Projection_26_31!F4</f>
        <v>250088150.69252077</v>
      </c>
      <c r="S44" s="5">
        <f>C44*Total_Projection_26_31!G4</f>
        <v>267594321.24099723</v>
      </c>
      <c r="T44" s="5">
        <f>C44*Total_Projection_26_31!H4</f>
        <v>284987952.12166202</v>
      </c>
      <c r="U44" s="5">
        <f>C44*Total_Projection_26_31!I4</f>
        <v>3.6291232954995954E-4</v>
      </c>
    </row>
    <row r="45" spans="1:21">
      <c r="A45" s="3" t="str">
        <f>Reconciled_Country_Flows!A45</f>
        <v>Nigeria</v>
      </c>
      <c r="B45" s="3" t="str">
        <f>Reconciled_Country_Flows!B45</f>
        <v>NGA</v>
      </c>
      <c r="C45" s="25">
        <f>Reconciled_Country_Flows!M45</f>
        <v>2.7700831024930731E-3</v>
      </c>
      <c r="D45" s="5">
        <f>C45*Total_Projection_26_31!D3</f>
        <v>134084660.66481987</v>
      </c>
      <c r="E45" s="5">
        <f>C45*Total_Projection_26_31!E3</f>
        <v>142800163.60803315</v>
      </c>
      <c r="F45" s="5">
        <f>C45*Total_Projection_26_31!F3</f>
        <v>151368173.42451513</v>
      </c>
      <c r="G45" s="5">
        <f>C45*Total_Projection_26_31!G3</f>
        <v>159693422.96286348</v>
      </c>
      <c r="H45" s="5">
        <f>C45*Total_Projection_26_31!H3</f>
        <v>167678094.11100665</v>
      </c>
      <c r="I45" s="5">
        <f>C45*Total_Projection_26_31!I3</f>
        <v>1.7987175731614454E-4</v>
      </c>
      <c r="J45" s="5">
        <f>C45*Total_Projection_26_31!D2</f>
        <v>126738815.78947361</v>
      </c>
      <c r="K45" s="5">
        <f>C45*Total_Projection_26_31!E2</f>
        <v>131808368.42105255</v>
      </c>
      <c r="L45" s="5">
        <f>C45*Total_Projection_26_31!F2</f>
        <v>136421661.3157894</v>
      </c>
      <c r="M45" s="5">
        <f>C45*Total_Projection_26_31!G2</f>
        <v>140514311.15526307</v>
      </c>
      <c r="N45" s="5">
        <f>C45*Total_Projection_26_31!H2</f>
        <v>144729740.48992097</v>
      </c>
      <c r="O45" s="5">
        <f>C45*Total_Projection_26_31!I2</f>
        <v>1.0839068878379977E-4</v>
      </c>
      <c r="P45" s="5">
        <f>C45*Total_Projection_26_31!D4</f>
        <v>141628808.86426589</v>
      </c>
      <c r="Q45" s="5">
        <f>C45*Total_Projection_26_31!E4</f>
        <v>154375401.66204983</v>
      </c>
      <c r="R45" s="5">
        <f>C45*Total_Projection_26_31!F4</f>
        <v>166725433.79501384</v>
      </c>
      <c r="S45" s="5">
        <f>C45*Total_Projection_26_31!G4</f>
        <v>178396214.16066483</v>
      </c>
      <c r="T45" s="5">
        <f>C45*Total_Projection_26_31!H4</f>
        <v>189991968.081108</v>
      </c>
      <c r="U45" s="5">
        <f>C45*Total_Projection_26_31!I4</f>
        <v>2.4194155303330634E-4</v>
      </c>
    </row>
    <row r="46" spans="1:21">
      <c r="A46" s="3" t="str">
        <f>Reconciled_Country_Flows!A46</f>
        <v>Kenya</v>
      </c>
      <c r="B46" s="3" t="str">
        <f>Reconciled_Country_Flows!B46</f>
        <v>KEN</v>
      </c>
      <c r="C46" s="25">
        <f>Reconciled_Country_Flows!M46</f>
        <v>2.7700831024930731E-3</v>
      </c>
      <c r="D46" s="5">
        <f>C46*Total_Projection_26_31!D3</f>
        <v>134084660.66481987</v>
      </c>
      <c r="E46" s="5">
        <f>C46*Total_Projection_26_31!E3</f>
        <v>142800163.60803315</v>
      </c>
      <c r="F46" s="5">
        <f>C46*Total_Projection_26_31!F3</f>
        <v>151368173.42451513</v>
      </c>
      <c r="G46" s="5">
        <f>C46*Total_Projection_26_31!G3</f>
        <v>159693422.96286348</v>
      </c>
      <c r="H46" s="5">
        <f>C46*Total_Projection_26_31!H3</f>
        <v>167678094.11100665</v>
      </c>
      <c r="I46" s="5">
        <f>C46*Total_Projection_26_31!I3</f>
        <v>1.7987175731614454E-4</v>
      </c>
      <c r="J46" s="5">
        <f>C46*Total_Projection_26_31!D2</f>
        <v>126738815.78947361</v>
      </c>
      <c r="K46" s="5">
        <f>C46*Total_Projection_26_31!E2</f>
        <v>131808368.42105255</v>
      </c>
      <c r="L46" s="5">
        <f>C46*Total_Projection_26_31!F2</f>
        <v>136421661.3157894</v>
      </c>
      <c r="M46" s="5">
        <f>C46*Total_Projection_26_31!G2</f>
        <v>140514311.15526307</v>
      </c>
      <c r="N46" s="5">
        <f>C46*Total_Projection_26_31!H2</f>
        <v>144729740.48992097</v>
      </c>
      <c r="O46" s="5">
        <f>C46*Total_Projection_26_31!I2</f>
        <v>1.0839068878379977E-4</v>
      </c>
      <c r="P46" s="5">
        <f>C46*Total_Projection_26_31!D4</f>
        <v>141628808.86426589</v>
      </c>
      <c r="Q46" s="5">
        <f>C46*Total_Projection_26_31!E4</f>
        <v>154375401.66204983</v>
      </c>
      <c r="R46" s="5">
        <f>C46*Total_Projection_26_31!F4</f>
        <v>166725433.79501384</v>
      </c>
      <c r="S46" s="5">
        <f>C46*Total_Projection_26_31!G4</f>
        <v>178396214.16066483</v>
      </c>
      <c r="T46" s="5">
        <f>C46*Total_Projection_26_31!H4</f>
        <v>189991968.081108</v>
      </c>
      <c r="U46" s="5">
        <f>C46*Total_Projection_26_31!I4</f>
        <v>2.4194155303330634E-4</v>
      </c>
    </row>
    <row r="47" spans="1:21">
      <c r="A47" s="3" t="str">
        <f>Reconciled_Country_Flows!A47</f>
        <v>Russia</v>
      </c>
      <c r="B47" s="3" t="str">
        <f>Reconciled_Country_Flows!B47</f>
        <v>RUS</v>
      </c>
      <c r="C47" s="25">
        <f>Reconciled_Country_Flows!M47</f>
        <v>2.7700831024930731E-3</v>
      </c>
      <c r="D47" s="5">
        <f>C47*Total_Projection_26_31!D3</f>
        <v>134084660.66481987</v>
      </c>
      <c r="E47" s="5">
        <f>C47*Total_Projection_26_31!E3</f>
        <v>142800163.60803315</v>
      </c>
      <c r="F47" s="5">
        <f>C47*Total_Projection_26_31!F3</f>
        <v>151368173.42451513</v>
      </c>
      <c r="G47" s="5">
        <f>C47*Total_Projection_26_31!G3</f>
        <v>159693422.96286348</v>
      </c>
      <c r="H47" s="5">
        <f>C47*Total_Projection_26_31!H3</f>
        <v>167678094.11100665</v>
      </c>
      <c r="I47" s="5">
        <f>C47*Total_Projection_26_31!I3</f>
        <v>1.7987175731614454E-4</v>
      </c>
      <c r="J47" s="5">
        <f>C47*Total_Projection_26_31!D2</f>
        <v>126738815.78947361</v>
      </c>
      <c r="K47" s="5">
        <f>C47*Total_Projection_26_31!E2</f>
        <v>131808368.42105255</v>
      </c>
      <c r="L47" s="5">
        <f>C47*Total_Projection_26_31!F2</f>
        <v>136421661.3157894</v>
      </c>
      <c r="M47" s="5">
        <f>C47*Total_Projection_26_31!G2</f>
        <v>140514311.15526307</v>
      </c>
      <c r="N47" s="5">
        <f>C47*Total_Projection_26_31!H2</f>
        <v>144729740.48992097</v>
      </c>
      <c r="O47" s="5">
        <f>C47*Total_Projection_26_31!I2</f>
        <v>1.0839068878379977E-4</v>
      </c>
      <c r="P47" s="5">
        <f>C47*Total_Projection_26_31!D4</f>
        <v>141628808.86426589</v>
      </c>
      <c r="Q47" s="5">
        <f>C47*Total_Projection_26_31!E4</f>
        <v>154375401.66204983</v>
      </c>
      <c r="R47" s="5">
        <f>C47*Total_Projection_26_31!F4</f>
        <v>166725433.79501384</v>
      </c>
      <c r="S47" s="5">
        <f>C47*Total_Projection_26_31!G4</f>
        <v>178396214.16066483</v>
      </c>
      <c r="T47" s="5">
        <f>C47*Total_Projection_26_31!H4</f>
        <v>189991968.081108</v>
      </c>
      <c r="U47" s="5">
        <f>C47*Total_Projection_26_31!I4</f>
        <v>2.4194155303330634E-4</v>
      </c>
    </row>
    <row r="48" spans="1:21">
      <c r="A48" s="3" t="str">
        <f>Reconciled_Country_Flows!A48</f>
        <v>Poland</v>
      </c>
      <c r="B48" s="3" t="str">
        <f>Reconciled_Country_Flows!B48</f>
        <v>POL</v>
      </c>
      <c r="C48" s="25">
        <f>Reconciled_Country_Flows!M48</f>
        <v>2.7700831024930731E-3</v>
      </c>
      <c r="D48" s="5">
        <f>C48*Total_Projection_26_31!D3</f>
        <v>134084660.66481987</v>
      </c>
      <c r="E48" s="5">
        <f>C48*Total_Projection_26_31!E3</f>
        <v>142800163.60803315</v>
      </c>
      <c r="F48" s="5">
        <f>C48*Total_Projection_26_31!F3</f>
        <v>151368173.42451513</v>
      </c>
      <c r="G48" s="5">
        <f>C48*Total_Projection_26_31!G3</f>
        <v>159693422.96286348</v>
      </c>
      <c r="H48" s="5">
        <f>C48*Total_Projection_26_31!H3</f>
        <v>167678094.11100665</v>
      </c>
      <c r="I48" s="5">
        <f>C48*Total_Projection_26_31!I3</f>
        <v>1.7987175731614454E-4</v>
      </c>
      <c r="J48" s="5">
        <f>C48*Total_Projection_26_31!D2</f>
        <v>126738815.78947361</v>
      </c>
      <c r="K48" s="5">
        <f>C48*Total_Projection_26_31!E2</f>
        <v>131808368.42105255</v>
      </c>
      <c r="L48" s="5">
        <f>C48*Total_Projection_26_31!F2</f>
        <v>136421661.3157894</v>
      </c>
      <c r="M48" s="5">
        <f>C48*Total_Projection_26_31!G2</f>
        <v>140514311.15526307</v>
      </c>
      <c r="N48" s="5">
        <f>C48*Total_Projection_26_31!H2</f>
        <v>144729740.48992097</v>
      </c>
      <c r="O48" s="5">
        <f>C48*Total_Projection_26_31!I2</f>
        <v>1.0839068878379977E-4</v>
      </c>
      <c r="P48" s="5">
        <f>C48*Total_Projection_26_31!D4</f>
        <v>141628808.86426589</v>
      </c>
      <c r="Q48" s="5">
        <f>C48*Total_Projection_26_31!E4</f>
        <v>154375401.66204983</v>
      </c>
      <c r="R48" s="5">
        <f>C48*Total_Projection_26_31!F4</f>
        <v>166725433.79501384</v>
      </c>
      <c r="S48" s="5">
        <f>C48*Total_Projection_26_31!G4</f>
        <v>178396214.16066483</v>
      </c>
      <c r="T48" s="5">
        <f>C48*Total_Projection_26_31!H4</f>
        <v>189991968.081108</v>
      </c>
      <c r="U48" s="5">
        <f>C48*Total_Projection_26_31!I4</f>
        <v>2.4194155303330634E-4</v>
      </c>
    </row>
    <row r="49" spans="1:21">
      <c r="A49" s="3" t="str">
        <f>Reconciled_Country_Flows!A49</f>
        <v>Czech Republic</v>
      </c>
      <c r="B49" s="3" t="str">
        <f>Reconciled_Country_Flows!B49</f>
        <v>CZE</v>
      </c>
      <c r="C49" s="25">
        <f>Reconciled_Country_Flows!M49</f>
        <v>1.3850415512465365E-3</v>
      </c>
      <c r="D49" s="5">
        <f>C49*Total_Projection_26_31!D3</f>
        <v>67042330.332409933</v>
      </c>
      <c r="E49" s="5">
        <f>C49*Total_Projection_26_31!E3</f>
        <v>71400081.804016575</v>
      </c>
      <c r="F49" s="5">
        <f>C49*Total_Projection_26_31!F3</f>
        <v>75684086.712257564</v>
      </c>
      <c r="G49" s="5">
        <f>C49*Total_Projection_26_31!G3</f>
        <v>79846711.481431738</v>
      </c>
      <c r="H49" s="5">
        <f>C49*Total_Projection_26_31!H3</f>
        <v>83839047.055503324</v>
      </c>
      <c r="I49" s="5">
        <f>C49*Total_Projection_26_31!I3</f>
        <v>8.9935878658072271E-5</v>
      </c>
      <c r="J49" s="5">
        <f>C49*Total_Projection_26_31!D2</f>
        <v>63369407.894736804</v>
      </c>
      <c r="K49" s="5">
        <f>C49*Total_Projection_26_31!E2</f>
        <v>65904184.210526273</v>
      </c>
      <c r="L49" s="5">
        <f>C49*Total_Projection_26_31!F2</f>
        <v>68210830.657894701</v>
      </c>
      <c r="M49" s="5">
        <f>C49*Total_Projection_26_31!G2</f>
        <v>70257155.577631533</v>
      </c>
      <c r="N49" s="5">
        <f>C49*Total_Projection_26_31!H2</f>
        <v>72364870.244960487</v>
      </c>
      <c r="O49" s="5">
        <f>C49*Total_Projection_26_31!I2</f>
        <v>5.4195344391899884E-5</v>
      </c>
      <c r="P49" s="5">
        <f>C49*Total_Projection_26_31!D4</f>
        <v>70814404.432132944</v>
      </c>
      <c r="Q49" s="5">
        <f>C49*Total_Projection_26_31!E4</f>
        <v>77187700.831024915</v>
      </c>
      <c r="R49" s="5">
        <f>C49*Total_Projection_26_31!F4</f>
        <v>83362716.897506922</v>
      </c>
      <c r="S49" s="5">
        <f>C49*Total_Projection_26_31!G4</f>
        <v>89198107.080332413</v>
      </c>
      <c r="T49" s="5">
        <f>C49*Total_Projection_26_31!H4</f>
        <v>94995984.040554002</v>
      </c>
      <c r="U49" s="5">
        <f>C49*Total_Projection_26_31!I4</f>
        <v>1.2097077651665317E-4</v>
      </c>
    </row>
    <row r="50" spans="1:21">
      <c r="A50" s="3" t="str">
        <f>Reconciled_Country_Flows!A50</f>
        <v>Romania</v>
      </c>
      <c r="B50" s="3" t="str">
        <f>Reconciled_Country_Flows!B50</f>
        <v>ROU</v>
      </c>
      <c r="C50" s="25">
        <f>Reconciled_Country_Flows!M50</f>
        <v>1.3850415512465365E-3</v>
      </c>
      <c r="D50" s="5">
        <f>C50*Total_Projection_26_31!D3</f>
        <v>67042330.332409933</v>
      </c>
      <c r="E50" s="5">
        <f>C50*Total_Projection_26_31!E3</f>
        <v>71400081.804016575</v>
      </c>
      <c r="F50" s="5">
        <f>C50*Total_Projection_26_31!F3</f>
        <v>75684086.712257564</v>
      </c>
      <c r="G50" s="5">
        <f>C50*Total_Projection_26_31!G3</f>
        <v>79846711.481431738</v>
      </c>
      <c r="H50" s="5">
        <f>C50*Total_Projection_26_31!H3</f>
        <v>83839047.055503324</v>
      </c>
      <c r="I50" s="5">
        <f>C50*Total_Projection_26_31!I3</f>
        <v>8.9935878658072271E-5</v>
      </c>
      <c r="J50" s="5">
        <f>C50*Total_Projection_26_31!D2</f>
        <v>63369407.894736804</v>
      </c>
      <c r="K50" s="5">
        <f>C50*Total_Projection_26_31!E2</f>
        <v>65904184.210526273</v>
      </c>
      <c r="L50" s="5">
        <f>C50*Total_Projection_26_31!F2</f>
        <v>68210830.657894701</v>
      </c>
      <c r="M50" s="5">
        <f>C50*Total_Projection_26_31!G2</f>
        <v>70257155.577631533</v>
      </c>
      <c r="N50" s="5">
        <f>C50*Total_Projection_26_31!H2</f>
        <v>72364870.244960487</v>
      </c>
      <c r="O50" s="5">
        <f>C50*Total_Projection_26_31!I2</f>
        <v>5.4195344391899884E-5</v>
      </c>
      <c r="P50" s="5">
        <f>C50*Total_Projection_26_31!D4</f>
        <v>70814404.432132944</v>
      </c>
      <c r="Q50" s="5">
        <f>C50*Total_Projection_26_31!E4</f>
        <v>77187700.831024915</v>
      </c>
      <c r="R50" s="5">
        <f>C50*Total_Projection_26_31!F4</f>
        <v>83362716.897506922</v>
      </c>
      <c r="S50" s="5">
        <f>C50*Total_Projection_26_31!G4</f>
        <v>89198107.080332413</v>
      </c>
      <c r="T50" s="5">
        <f>C50*Total_Projection_26_31!H4</f>
        <v>94995984.040554002</v>
      </c>
      <c r="U50" s="5">
        <f>C50*Total_Projection_26_31!I4</f>
        <v>1.2097077651665317E-4</v>
      </c>
    </row>
    <row r="51" spans="1:21">
      <c r="A51" s="3" t="str">
        <f>Reconciled_Country_Flows!A51</f>
        <v>Ukraine</v>
      </c>
      <c r="B51" s="3" t="str">
        <f>Reconciled_Country_Flows!B51</f>
        <v>UKR</v>
      </c>
      <c r="C51" s="25">
        <f>Reconciled_Country_Flows!M51</f>
        <v>1.3850415512465365E-3</v>
      </c>
      <c r="D51" s="5">
        <f>C51*Total_Projection_26_31!D3</f>
        <v>67042330.332409933</v>
      </c>
      <c r="E51" s="5">
        <f>C51*Total_Projection_26_31!E3</f>
        <v>71400081.804016575</v>
      </c>
      <c r="F51" s="5">
        <f>C51*Total_Projection_26_31!F3</f>
        <v>75684086.712257564</v>
      </c>
      <c r="G51" s="5">
        <f>C51*Total_Projection_26_31!G3</f>
        <v>79846711.481431738</v>
      </c>
      <c r="H51" s="5">
        <f>C51*Total_Projection_26_31!H3</f>
        <v>83839047.055503324</v>
      </c>
      <c r="I51" s="5">
        <f>C51*Total_Projection_26_31!I3</f>
        <v>8.9935878658072271E-5</v>
      </c>
      <c r="J51" s="5">
        <f>C51*Total_Projection_26_31!D2</f>
        <v>63369407.894736804</v>
      </c>
      <c r="K51" s="5">
        <f>C51*Total_Projection_26_31!E2</f>
        <v>65904184.210526273</v>
      </c>
      <c r="L51" s="5">
        <f>C51*Total_Projection_26_31!F2</f>
        <v>68210830.657894701</v>
      </c>
      <c r="M51" s="5">
        <f>C51*Total_Projection_26_31!G2</f>
        <v>70257155.577631533</v>
      </c>
      <c r="N51" s="5">
        <f>C51*Total_Projection_26_31!H2</f>
        <v>72364870.244960487</v>
      </c>
      <c r="O51" s="5">
        <f>C51*Total_Projection_26_31!I2</f>
        <v>5.4195344391899884E-5</v>
      </c>
      <c r="P51" s="5">
        <f>C51*Total_Projection_26_31!D4</f>
        <v>70814404.432132944</v>
      </c>
      <c r="Q51" s="5">
        <f>C51*Total_Projection_26_31!E4</f>
        <v>77187700.831024915</v>
      </c>
      <c r="R51" s="5">
        <f>C51*Total_Projection_26_31!F4</f>
        <v>83362716.897506922</v>
      </c>
      <c r="S51" s="5">
        <f>C51*Total_Projection_26_31!G4</f>
        <v>89198107.080332413</v>
      </c>
      <c r="T51" s="5">
        <f>C51*Total_Projection_26_31!H4</f>
        <v>94995984.040554002</v>
      </c>
      <c r="U51" s="5">
        <f>C51*Total_Projection_26_31!I4</f>
        <v>1.2097077651665317E-4</v>
      </c>
    </row>
    <row r="52" spans="1:21">
      <c r="A52" s="3" t="str">
        <f>Reconciled_Country_Flows!A52</f>
        <v>Brazil</v>
      </c>
      <c r="B52" s="3" t="str">
        <f>Reconciled_Country_Flows!B52</f>
        <v>BRA</v>
      </c>
      <c r="C52" s="25">
        <f>Reconciled_Country_Flows!M52</f>
        <v>2.7700831024930731E-3</v>
      </c>
      <c r="D52" s="5">
        <f>C52*Total_Projection_26_31!D3</f>
        <v>134084660.66481987</v>
      </c>
      <c r="E52" s="5">
        <f>C52*Total_Projection_26_31!E3</f>
        <v>142800163.60803315</v>
      </c>
      <c r="F52" s="5">
        <f>C52*Total_Projection_26_31!F3</f>
        <v>151368173.42451513</v>
      </c>
      <c r="G52" s="5">
        <f>C52*Total_Projection_26_31!G3</f>
        <v>159693422.96286348</v>
      </c>
      <c r="H52" s="5">
        <f>C52*Total_Projection_26_31!H3</f>
        <v>167678094.11100665</v>
      </c>
      <c r="I52" s="5">
        <f>C52*Total_Projection_26_31!I3</f>
        <v>1.7987175731614454E-4</v>
      </c>
      <c r="J52" s="5">
        <f>C52*Total_Projection_26_31!D2</f>
        <v>126738815.78947361</v>
      </c>
      <c r="K52" s="5">
        <f>C52*Total_Projection_26_31!E2</f>
        <v>131808368.42105255</v>
      </c>
      <c r="L52" s="5">
        <f>C52*Total_Projection_26_31!F2</f>
        <v>136421661.3157894</v>
      </c>
      <c r="M52" s="5">
        <f>C52*Total_Projection_26_31!G2</f>
        <v>140514311.15526307</v>
      </c>
      <c r="N52" s="5">
        <f>C52*Total_Projection_26_31!H2</f>
        <v>144729740.48992097</v>
      </c>
      <c r="O52" s="5">
        <f>C52*Total_Projection_26_31!I2</f>
        <v>1.0839068878379977E-4</v>
      </c>
      <c r="P52" s="5">
        <f>C52*Total_Projection_26_31!D4</f>
        <v>141628808.86426589</v>
      </c>
      <c r="Q52" s="5">
        <f>C52*Total_Projection_26_31!E4</f>
        <v>154375401.66204983</v>
      </c>
      <c r="R52" s="5">
        <f>C52*Total_Projection_26_31!F4</f>
        <v>166725433.79501384</v>
      </c>
      <c r="S52" s="5">
        <f>C52*Total_Projection_26_31!G4</f>
        <v>178396214.16066483</v>
      </c>
      <c r="T52" s="5">
        <f>C52*Total_Projection_26_31!H4</f>
        <v>189991968.081108</v>
      </c>
      <c r="U52" s="5">
        <f>C52*Total_Projection_26_31!I4</f>
        <v>2.4194155303330634E-4</v>
      </c>
    </row>
    <row r="53" spans="1:21">
      <c r="A53" s="3" t="str">
        <f>Reconciled_Country_Flows!A53</f>
        <v>Mexico</v>
      </c>
      <c r="B53" s="3" t="str">
        <f>Reconciled_Country_Flows!B53</f>
        <v>MEX</v>
      </c>
      <c r="C53" s="25">
        <f>Reconciled_Country_Flows!M53</f>
        <v>2.7700831024930731E-3</v>
      </c>
      <c r="D53" s="5">
        <f>C53*Total_Projection_26_31!D3</f>
        <v>134084660.66481987</v>
      </c>
      <c r="E53" s="5">
        <f>C53*Total_Projection_26_31!E3</f>
        <v>142800163.60803315</v>
      </c>
      <c r="F53" s="5">
        <f>C53*Total_Projection_26_31!F3</f>
        <v>151368173.42451513</v>
      </c>
      <c r="G53" s="5">
        <f>C53*Total_Projection_26_31!G3</f>
        <v>159693422.96286348</v>
      </c>
      <c r="H53" s="5">
        <f>C53*Total_Projection_26_31!H3</f>
        <v>167678094.11100665</v>
      </c>
      <c r="I53" s="5">
        <f>C53*Total_Projection_26_31!I3</f>
        <v>1.7987175731614454E-4</v>
      </c>
      <c r="J53" s="5">
        <f>C53*Total_Projection_26_31!D2</f>
        <v>126738815.78947361</v>
      </c>
      <c r="K53" s="5">
        <f>C53*Total_Projection_26_31!E2</f>
        <v>131808368.42105255</v>
      </c>
      <c r="L53" s="5">
        <f>C53*Total_Projection_26_31!F2</f>
        <v>136421661.3157894</v>
      </c>
      <c r="M53" s="5">
        <f>C53*Total_Projection_26_31!G2</f>
        <v>140514311.15526307</v>
      </c>
      <c r="N53" s="5">
        <f>C53*Total_Projection_26_31!H2</f>
        <v>144729740.48992097</v>
      </c>
      <c r="O53" s="5">
        <f>C53*Total_Projection_26_31!I2</f>
        <v>1.0839068878379977E-4</v>
      </c>
      <c r="P53" s="5">
        <f>C53*Total_Projection_26_31!D4</f>
        <v>141628808.86426589</v>
      </c>
      <c r="Q53" s="5">
        <f>C53*Total_Projection_26_31!E4</f>
        <v>154375401.66204983</v>
      </c>
      <c r="R53" s="5">
        <f>C53*Total_Projection_26_31!F4</f>
        <v>166725433.79501384</v>
      </c>
      <c r="S53" s="5">
        <f>C53*Total_Projection_26_31!G4</f>
        <v>178396214.16066483</v>
      </c>
      <c r="T53" s="5">
        <f>C53*Total_Projection_26_31!H4</f>
        <v>189991968.081108</v>
      </c>
      <c r="U53" s="5">
        <f>C53*Total_Projection_26_31!I4</f>
        <v>2.4194155303330634E-4</v>
      </c>
    </row>
    <row r="54" spans="1:21">
      <c r="A54" s="3" t="str">
        <f>Reconciled_Country_Flows!A54</f>
        <v>Chile</v>
      </c>
      <c r="B54" s="3" t="str">
        <f>Reconciled_Country_Flows!B54</f>
        <v>CHL</v>
      </c>
      <c r="C54" s="25">
        <f>Reconciled_Country_Flows!M54</f>
        <v>1.3850415512465365E-3</v>
      </c>
      <c r="D54" s="5">
        <f>C54*Total_Projection_26_31!D3</f>
        <v>67042330.332409933</v>
      </c>
      <c r="E54" s="5">
        <f>C54*Total_Projection_26_31!E3</f>
        <v>71400081.804016575</v>
      </c>
      <c r="F54" s="5">
        <f>C54*Total_Projection_26_31!F3</f>
        <v>75684086.712257564</v>
      </c>
      <c r="G54" s="5">
        <f>C54*Total_Projection_26_31!G3</f>
        <v>79846711.481431738</v>
      </c>
      <c r="H54" s="5">
        <f>C54*Total_Projection_26_31!H3</f>
        <v>83839047.055503324</v>
      </c>
      <c r="I54" s="5">
        <f>C54*Total_Projection_26_31!I3</f>
        <v>8.9935878658072271E-5</v>
      </c>
      <c r="J54" s="5">
        <f>C54*Total_Projection_26_31!D2</f>
        <v>63369407.894736804</v>
      </c>
      <c r="K54" s="5">
        <f>C54*Total_Projection_26_31!E2</f>
        <v>65904184.210526273</v>
      </c>
      <c r="L54" s="5">
        <f>C54*Total_Projection_26_31!F2</f>
        <v>68210830.657894701</v>
      </c>
      <c r="M54" s="5">
        <f>C54*Total_Projection_26_31!G2</f>
        <v>70257155.577631533</v>
      </c>
      <c r="N54" s="5">
        <f>C54*Total_Projection_26_31!H2</f>
        <v>72364870.244960487</v>
      </c>
      <c r="O54" s="5">
        <f>C54*Total_Projection_26_31!I2</f>
        <v>5.4195344391899884E-5</v>
      </c>
      <c r="P54" s="5">
        <f>C54*Total_Projection_26_31!D4</f>
        <v>70814404.432132944</v>
      </c>
      <c r="Q54" s="5">
        <f>C54*Total_Projection_26_31!E4</f>
        <v>77187700.831024915</v>
      </c>
      <c r="R54" s="5">
        <f>C54*Total_Projection_26_31!F4</f>
        <v>83362716.897506922</v>
      </c>
      <c r="S54" s="5">
        <f>C54*Total_Projection_26_31!G4</f>
        <v>89198107.080332413</v>
      </c>
      <c r="T54" s="5">
        <f>C54*Total_Projection_26_31!H4</f>
        <v>94995984.040554002</v>
      </c>
      <c r="U54" s="5">
        <f>C54*Total_Projection_26_31!I4</f>
        <v>1.2097077651665317E-4</v>
      </c>
    </row>
    <row r="55" spans="1:21">
      <c r="A55" s="3" t="str">
        <f>Reconciled_Country_Flows!A55</f>
        <v>Other Countries (Residual)</v>
      </c>
      <c r="B55" s="3" t="str">
        <f>Reconciled_Country_Flows!B55</f>
        <v>OTHR</v>
      </c>
      <c r="C55" s="25">
        <f>Reconciled_Country_Flows!M55</f>
        <v>2.4930747922437661E-2</v>
      </c>
      <c r="D55" s="5">
        <f>C55*Total_Projection_26_31!D3</f>
        <v>1206761945.9833789</v>
      </c>
      <c r="E55" s="5">
        <f>C55*Total_Projection_26_31!E3</f>
        <v>1285201472.4722986</v>
      </c>
      <c r="F55" s="5">
        <f>C55*Total_Projection_26_31!F3</f>
        <v>1362313560.8206365</v>
      </c>
      <c r="G55" s="5">
        <f>C55*Total_Projection_26_31!G3</f>
        <v>1437240806.6657715</v>
      </c>
      <c r="H55" s="5">
        <f>C55*Total_Projection_26_31!H3</f>
        <v>1509102846.9990602</v>
      </c>
      <c r="I55" s="5">
        <f>C55*Total_Projection_26_31!I3</f>
        <v>1.6188458158453011E-3</v>
      </c>
      <c r="J55" s="5">
        <f>C55*Total_Projection_26_31!D2</f>
        <v>1140649342.1052625</v>
      </c>
      <c r="K55" s="5">
        <f>C55*Total_Projection_26_31!E2</f>
        <v>1186275315.7894731</v>
      </c>
      <c r="L55" s="5">
        <f>C55*Total_Projection_26_31!F2</f>
        <v>1227794951.8421047</v>
      </c>
      <c r="M55" s="5">
        <f>C55*Total_Projection_26_31!G2</f>
        <v>1264628800.397368</v>
      </c>
      <c r="N55" s="5">
        <f>C55*Total_Projection_26_31!H2</f>
        <v>1302567664.4092889</v>
      </c>
      <c r="O55" s="5">
        <f>C55*Total_Projection_26_31!I2</f>
        <v>9.7551619905419809E-4</v>
      </c>
      <c r="P55" s="5">
        <f>C55*Total_Projection_26_31!D4</f>
        <v>1274659279.778393</v>
      </c>
      <c r="Q55" s="5">
        <f>C55*Total_Projection_26_31!E4</f>
        <v>1389378614.9584486</v>
      </c>
      <c r="R55" s="5">
        <f>C55*Total_Projection_26_31!F4</f>
        <v>1500528904.1551247</v>
      </c>
      <c r="S55" s="5">
        <f>C55*Total_Projection_26_31!G4</f>
        <v>1605565927.4459834</v>
      </c>
      <c r="T55" s="5">
        <f>C55*Total_Projection_26_31!H4</f>
        <v>1709927712.7299724</v>
      </c>
      <c r="U55" s="5">
        <f>C55*Total_Projection_26_31!I4</f>
        <v>2.1774739772997573E-3</v>
      </c>
    </row>
    <row r="56" spans="1:21">
      <c r="A56" s="3" t="s">
        <v>145</v>
      </c>
      <c r="B56" s="3" t="s">
        <v>146</v>
      </c>
      <c r="C56" s="25">
        <f t="shared" ref="C56:U56" si="0">SUM(C2:C55)</f>
        <v>0.99999999999999878</v>
      </c>
      <c r="D56" s="5">
        <f t="shared" si="0"/>
        <v>48404562499.999962</v>
      </c>
      <c r="E56" s="5">
        <f t="shared" si="0"/>
        <v>51550859062.499916</v>
      </c>
      <c r="F56" s="5">
        <f t="shared" si="0"/>
        <v>54643910606.249939</v>
      </c>
      <c r="G56" s="5">
        <f t="shared" si="0"/>
        <v>57649325689.593689</v>
      </c>
      <c r="H56" s="5">
        <f t="shared" si="0"/>
        <v>60531791974.073456</v>
      </c>
      <c r="I56" s="5">
        <f t="shared" si="0"/>
        <v>6.493370439112818E-2</v>
      </c>
      <c r="J56" s="5">
        <f t="shared" si="0"/>
        <v>45752712500.000023</v>
      </c>
      <c r="K56" s="5">
        <f t="shared" si="0"/>
        <v>47582820999.999924</v>
      </c>
      <c r="L56" s="5">
        <f t="shared" si="0"/>
        <v>49248219734.999985</v>
      </c>
      <c r="M56" s="5">
        <f t="shared" si="0"/>
        <v>50725666327.049995</v>
      </c>
      <c r="N56" s="5">
        <f t="shared" si="0"/>
        <v>52247436316.86145</v>
      </c>
      <c r="O56" s="5">
        <f t="shared" si="0"/>
        <v>3.9129038650951714E-2</v>
      </c>
      <c r="P56" s="5">
        <f t="shared" si="0"/>
        <v>51128000000.000023</v>
      </c>
      <c r="Q56" s="5">
        <f t="shared" si="0"/>
        <v>55729519999.999924</v>
      </c>
      <c r="R56" s="5">
        <f t="shared" si="0"/>
        <v>60187881599.999969</v>
      </c>
      <c r="S56" s="5">
        <f t="shared" si="0"/>
        <v>64401033312.000015</v>
      </c>
      <c r="T56" s="5">
        <f t="shared" si="0"/>
        <v>68587100477.279938</v>
      </c>
      <c r="U56" s="5">
        <f t="shared" si="0"/>
        <v>8.7340900645023714E-2</v>
      </c>
    </row>
    <row r="58" spans="1:21">
      <c r="A58" s="17" t="s">
        <v>147</v>
      </c>
    </row>
    <row r="59" spans="1:21">
      <c r="A59" s="7" t="s">
        <v>412</v>
      </c>
    </row>
    <row r="60" spans="1:21">
      <c r="A60" s="7" t="s">
        <v>413</v>
      </c>
    </row>
    <row r="61" spans="1:21">
      <c r="A61" s="7" t="s">
        <v>414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Egypt_Total_YOY</vt:lpstr>
      <vt:lpstr>Country_Flows_2020_2025</vt:lpstr>
      <vt:lpstr>Sources_Method</vt:lpstr>
      <vt:lpstr>Country_Scenarios_2020_2025</vt:lpstr>
      <vt:lpstr>Scenario_Summary</vt:lpstr>
      <vt:lpstr>Corridor_Evidence</vt:lpstr>
      <vt:lpstr>Reconciled_Country_Flows</vt:lpstr>
      <vt:lpstr>Disclosure_Tracker</vt:lpstr>
      <vt:lpstr>YOY_Growth_Justification</vt:lpstr>
      <vt:lpstr>Proj_Assumptions_26_31</vt:lpstr>
      <vt:lpstr>Total_Projection_26_31</vt:lpstr>
      <vt:lpstr>Country_Projection_26_31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Khalid Gabr</dc:creator>
  <cp:lastModifiedBy>Khalid Gabr</cp:lastModifiedBy>
  <dcterms:created xsi:type="dcterms:W3CDTF">2026-05-19T14:39:36Z</dcterms:created>
  <dcterms:modified xsi:type="dcterms:W3CDTF">2026-05-19T16:13:27Z</dcterms:modified>
</cp:coreProperties>
</file>